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>
    <definedName name="_xlnm._FilterDatabase" localSheetId="0" hidden="1">'2019'!$A$11:$S$383</definedName>
  </definedNames>
  <calcPr fullCalcOnLoad="1"/>
</workbook>
</file>

<file path=xl/sharedStrings.xml><?xml version="1.0" encoding="utf-8"?>
<sst xmlns="http://schemas.openxmlformats.org/spreadsheetml/2006/main" count="1044" uniqueCount="441">
  <si>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</si>
  <si>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</si>
  <si>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</si>
  <si>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</si>
  <si>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</si>
  <si>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</si>
  <si>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</si>
  <si>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</si>
  <si>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</si>
  <si>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</si>
  <si>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</si>
  <si>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</si>
  <si>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</si>
  <si>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</si>
  <si>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</si>
  <si>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</si>
  <si>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</si>
  <si>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</si>
  <si>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</si>
  <si>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</si>
  <si>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</si>
  <si>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</si>
  <si>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</si>
  <si>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</si>
  <si>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</si>
  <si>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</si>
  <si>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</si>
  <si>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</si>
  <si>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</si>
  <si>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</si>
  <si>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</si>
  <si>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</si>
  <si>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</si>
  <si>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</si>
  <si>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</si>
  <si>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</si>
  <si>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</si>
  <si>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</si>
  <si>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</si>
  <si>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</si>
  <si>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</si>
  <si>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</si>
  <si>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</si>
  <si>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</si>
  <si>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</si>
  <si>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</si>
  <si>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</si>
  <si>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</si>
  <si>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</si>
  <si>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</si>
  <si>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</si>
  <si>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</si>
  <si>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</si>
  <si>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</si>
  <si>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</si>
  <si>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</si>
  <si>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</si>
  <si>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</si>
  <si>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</si>
  <si>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</si>
  <si>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</si>
  <si>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</si>
  <si>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</si>
  <si>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</si>
  <si>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</si>
  <si>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</si>
  <si>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</si>
  <si>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</si>
  <si>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</si>
  <si>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</si>
  <si>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</si>
  <si>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</si>
  <si>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</si>
  <si>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</si>
  <si>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</si>
  <si>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</si>
  <si>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</si>
  <si>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</si>
  <si>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</si>
  <si>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</si>
  <si>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</si>
  <si>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</si>
  <si>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</si>
  <si>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</si>
  <si>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</si>
  <si>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</si>
  <si>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</si>
  <si>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</si>
  <si>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</si>
  <si>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</si>
  <si>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</si>
  <si>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</si>
  <si>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</si>
  <si>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</si>
  <si>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</si>
  <si>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</si>
  <si>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</si>
  <si>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</si>
  <si>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</si>
  <si>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</si>
  <si>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</si>
  <si>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</si>
  <si>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</si>
  <si>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</si>
  <si>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</si>
  <si>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</si>
  <si>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</si>
  <si>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</si>
  <si>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</si>
  <si>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</si>
  <si>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</si>
  <si>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</si>
  <si>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</si>
  <si>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</si>
  <si>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</si>
  <si>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</si>
  <si>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</si>
  <si>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</si>
  <si>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</si>
  <si>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</si>
  <si>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</si>
  <si>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</si>
  <si>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</si>
  <si>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</si>
  <si>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</si>
  <si>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</si>
  <si>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</si>
  <si>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</si>
  <si>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</si>
  <si>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</si>
  <si>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</si>
  <si>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</si>
  <si>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</si>
  <si>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</si>
  <si>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</si>
  <si>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</si>
  <si>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</si>
  <si>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</si>
  <si>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</si>
  <si>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</si>
  <si>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</si>
  <si>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</si>
  <si>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</si>
  <si>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</si>
  <si>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</si>
  <si>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</si>
  <si>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</si>
  <si>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</si>
  <si>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</si>
  <si>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</si>
  <si>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</si>
  <si>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</si>
  <si>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</si>
  <si>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</si>
  <si>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</si>
  <si>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</si>
  <si>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</si>
  <si>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</si>
  <si>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</si>
  <si>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</si>
  <si>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</si>
  <si>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</si>
  <si>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</si>
  <si>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</si>
  <si>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</si>
  <si>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</si>
  <si>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</si>
  <si>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</si>
  <si>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</si>
  <si>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</si>
  <si>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</si>
  <si>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</si>
  <si>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</si>
  <si>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</si>
  <si>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</si>
  <si>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</si>
  <si>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</si>
  <si>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</si>
  <si>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</si>
  <si>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</si>
  <si>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</si>
  <si>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</si>
  <si>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</si>
  <si>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</si>
  <si>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</si>
  <si>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</si>
  <si>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</si>
  <si>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</si>
  <si>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</si>
  <si>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</si>
  <si>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</si>
  <si>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</si>
  <si>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</si>
  <si>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</si>
  <si>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</si>
  <si>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</si>
  <si>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</si>
  <si>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</si>
  <si>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</si>
  <si>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</si>
  <si>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</si>
  <si>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</si>
  <si>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</si>
  <si>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</si>
  <si>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</si>
  <si>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</si>
  <si>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</si>
  <si>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</si>
  <si>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</si>
  <si>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</si>
  <si>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</si>
  <si>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</si>
  <si>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</si>
  <si>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</si>
  <si>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</si>
  <si>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</si>
  <si>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</si>
  <si>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</si>
  <si>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</si>
  <si>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</si>
  <si>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</si>
  <si>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</si>
  <si>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</si>
  <si>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</si>
  <si>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</si>
  <si>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</si>
  <si>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0312000000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</si>
  <si>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</si>
  <si>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</si>
  <si>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</si>
  <si>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</si>
  <si>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</si>
  <si>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</si>
  <si>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</si>
  <si>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</si>
  <si>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</si>
  <si>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</si>
  <si>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</si>
  <si>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</si>
  <si>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</si>
  <si>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</si>
  <si>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</si>
  <si>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</si>
  <si>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</si>
  <si>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</si>
  <si>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</si>
  <si>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</si>
  <si>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</si>
  <si>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</si>
  <si>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</si>
  <si>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</si>
  <si>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</si>
  <si>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</si>
  <si>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</si>
  <si>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</si>
  <si>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</si>
  <si>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</si>
  <si>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</si>
  <si>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</si>
  <si>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</si>
  <si>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</si>
  <si>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</si>
  <si>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0214400000</t>
  </si>
  <si>
    <t>0214500000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</si>
  <si>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</si>
  <si>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</si>
  <si>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</si>
  <si>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</si>
  <si>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</si>
  <si>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</si>
  <si>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</si>
  <si>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Основное мероприятие "Персонифицированное  дополнительное образование детей"</t>
  </si>
  <si>
    <t>0213001020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</si>
  <si>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</si>
  <si>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</si>
  <si>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</si>
  <si>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</si>
  <si>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</si>
  <si>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</si>
  <si>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</si>
  <si>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</si>
  <si>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</si>
  <si>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</si>
  <si>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</si>
  <si>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</si>
  <si>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</si>
  <si>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</si>
  <si>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</si>
  <si>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</si>
  <si>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</si>
  <si>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</si>
  <si>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</si>
  <si>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</si>
  <si>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</si>
  <si>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</si>
  <si>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</si>
  <si>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</si>
  <si>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</si>
  <si>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</si>
  <si>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</si>
  <si>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</si>
  <si>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</si>
  <si>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</si>
  <si>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</si>
  <si>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</si>
  <si>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</si>
  <si>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</si>
  <si>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</si>
  <si>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</si>
  <si>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</si>
  <si>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</si>
  <si>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</si>
  <si>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</si>
  <si>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2019 год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</si>
  <si>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</si>
  <si>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</si>
  <si>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</si>
  <si>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</si>
  <si>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</si>
  <si>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</si>
  <si>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</si>
  <si>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</si>
  <si>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</si>
  <si>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</si>
  <si>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</si>
  <si>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</si>
  <si>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</si>
  <si>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</si>
  <si>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</si>
  <si>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</si>
  <si>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</si>
  <si>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</si>
  <si>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</si>
  <si>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</si>
  <si>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</si>
  <si>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</si>
  <si>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</si>
  <si>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</si>
  <si>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</si>
  <si>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</si>
  <si>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</si>
  <si>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</si>
  <si>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</si>
  <si>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</si>
  <si>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</si>
  <si>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</si>
  <si>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</si>
  <si>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</si>
  <si>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</si>
  <si>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</si>
  <si>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</si>
  <si>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</si>
  <si>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</si>
  <si>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</si>
  <si>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</si>
  <si>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Доп ФК 500</t>
  </si>
  <si>
    <t>Финпомощь</t>
  </si>
  <si>
    <t>Местный бюджет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</si>
  <si>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</si>
  <si>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</si>
  <si>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</si>
  <si>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</si>
  <si>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</si>
  <si>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</si>
  <si>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</si>
  <si>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</si>
  <si>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</si>
  <si>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</si>
  <si>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</si>
  <si>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</si>
  <si>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Возмещение части процентной ставки по инвестиционным кредитам (займам) в агропромышленном комплексе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</si>
  <si>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</si>
  <si>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</si>
  <si>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</si>
  <si>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</si>
  <si>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</si>
  <si>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</si>
  <si>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r>
  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к решению окружного Совета депутатов  
   МО"Зеленоградский городской округ"   
 от 19 декабря  2018 года №269 "О бюджете муниципального образования "Зеленоградский городской округ" на 2019 год  и  на плановый период  2020 и 2021 годов"  </t>
    </r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</si>
  <si>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</si>
  <si>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</si>
  <si>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</si>
  <si>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</si>
  <si>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</si>
  <si>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</si>
  <si>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</si>
  <si>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</si>
  <si>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</si>
  <si>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</si>
  <si>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</si>
  <si>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</si>
  <si>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</si>
  <si>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</si>
  <si>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</si>
  <si>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05350S4000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</si>
  <si>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</si>
  <si>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</si>
  <si>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</si>
  <si>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</si>
  <si>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</si>
  <si>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</si>
  <si>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</si>
  <si>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</si>
  <si>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</si>
  <si>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</si>
  <si>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</si>
  <si>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</si>
  <si>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</si>
  <si>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</si>
  <si>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</si>
  <si>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</si>
  <si>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0511002010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</si>
  <si>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</si>
  <si>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</si>
  <si>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</si>
  <si>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</si>
  <si>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Обеспечение бесперебойного проведения отопительного сезона 2019-2020 годов</t>
  </si>
  <si>
    <t>0537021910</t>
  </si>
  <si>
    <t>0311010000</t>
  </si>
  <si>
    <t>0311011010</t>
  </si>
  <si>
    <t>0311011020</t>
  </si>
  <si>
    <t>0311011040</t>
  </si>
  <si>
    <t>0311011030</t>
  </si>
  <si>
    <t>0312011020</t>
  </si>
  <si>
    <t>0312011010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</si>
  <si>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</si>
  <si>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</si>
  <si>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</si>
  <si>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0550000000</t>
  </si>
  <si>
    <t>Основное мероприятие "Приобретение контейнеров для накопления твердых коммунальных отходов"</t>
  </si>
  <si>
    <t>0551000000</t>
  </si>
  <si>
    <t>Осуществление благоустройства территорий</t>
  </si>
  <si>
    <t>05510S1170</t>
  </si>
  <si>
    <t>0312010000</t>
  </si>
  <si>
    <t xml:space="preserve">Ремонт памятников и мемориалов  </t>
  </si>
  <si>
    <t>0414001030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</si>
  <si>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</si>
  <si>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</si>
  <si>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Основное мероприятие "Формирование положительного имиджа Зеленоградского городского округа, создание благоприятного инвестиционного климата"</t>
  </si>
  <si>
    <t>Реализация проекта "Балтийская Одиссея - создание общего исторического пространства и культурного наследия" в рамках программы приграничного сотрудничества Россия - Польша 2014-2020 г.г.</t>
  </si>
  <si>
    <t>1014001010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</si>
  <si>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0"/>
      </rPr>
      <t xml:space="preserve">
   к решению окружного Совета депутатов  
   Зеленоградского городского округа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декабря 2019 года № 367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</si>
</sst>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sz val="10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63" fillId="33" borderId="0" xfId="0" applyFont="1" applyFill="1" applyAlignment="1">
      <alignment/>
    </xf>
    <xf numFmtId="0" fontId="8" fillId="23" borderId="10" xfId="0" applyFont="1" applyFill="1" applyBorder="1" applyAlignment="1">
      <alignment wrapText="1"/>
    </xf>
    <xf numFmtId="49" fontId="8" fillId="23" borderId="10" xfId="0" applyNumberFormat="1" applyFont="1" applyFill="1" applyBorder="1" applyAlignment="1">
      <alignment/>
    </xf>
    <xf numFmtId="193" fontId="8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60" fillId="33" borderId="10" xfId="0" applyNumberFormat="1" applyFont="1" applyFill="1" applyBorder="1" applyAlignment="1">
      <alignment/>
    </xf>
    <xf numFmtId="193" fontId="61" fillId="0" borderId="10" xfId="0" applyNumberFormat="1" applyFont="1" applyBorder="1" applyAlignment="1">
      <alignment/>
    </xf>
    <xf numFmtId="193" fontId="62" fillId="0" borderId="10" xfId="0" applyNumberFormat="1" applyFont="1" applyBorder="1" applyAlignment="1">
      <alignment/>
    </xf>
    <xf numFmtId="193" fontId="60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1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/>
    </xf>
    <xf numFmtId="193" fontId="61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1" fillId="0" borderId="10" xfId="0" applyNumberFormat="1" applyFont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8" fillId="23" borderId="10" xfId="0" applyNumberFormat="1" applyFont="1" applyFill="1" applyBorder="1" applyAlignment="1">
      <alignment horizontal="left" indent="1"/>
    </xf>
    <xf numFmtId="19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193" fontId="0" fillId="0" borderId="0" xfId="0" applyNumberFormat="1" applyFont="1" applyAlignment="1">
      <alignment horizontal="right"/>
    </xf>
    <xf numFmtId="49" fontId="11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93" fontId="1" fillId="0" borderId="10" xfId="0" applyNumberFormat="1" applyFont="1" applyBorder="1" applyAlignment="1">
      <alignment horizontal="center" wrapText="1"/>
    </xf>
    <xf numFmtId="2" fontId="64" fillId="0" borderId="0" xfId="0" applyNumberFormat="1" applyFont="1" applyAlignment="1">
      <alignment wrapText="1"/>
    </xf>
    <xf numFmtId="193" fontId="64" fillId="0" borderId="0" xfId="0" applyNumberFormat="1" applyFont="1" applyAlignment="1">
      <alignment wrapText="1"/>
    </xf>
    <xf numFmtId="2" fontId="64" fillId="0" borderId="0" xfId="0" applyNumberFormat="1" applyFont="1" applyAlignment="1">
      <alignment horizontal="right"/>
    </xf>
    <xf numFmtId="193" fontId="64" fillId="0" borderId="0" xfId="0" applyNumberFormat="1" applyFont="1" applyAlignment="1">
      <alignment horizontal="right"/>
    </xf>
    <xf numFmtId="2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 wrapText="1"/>
    </xf>
    <xf numFmtId="2" fontId="66" fillId="20" borderId="10" xfId="0" applyNumberFormat="1" applyFont="1" applyFill="1" applyBorder="1" applyAlignment="1">
      <alignment/>
    </xf>
    <xf numFmtId="193" fontId="66" fillId="20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2" fontId="66" fillId="0" borderId="10" xfId="0" applyNumberFormat="1" applyFont="1" applyBorder="1" applyAlignment="1">
      <alignment/>
    </xf>
    <xf numFmtId="193" fontId="66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2" fontId="67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/>
    </xf>
    <xf numFmtId="193" fontId="65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193" fontId="67" fillId="0" borderId="10" xfId="0" applyNumberFormat="1" applyFont="1" applyFill="1" applyBorder="1" applyAlignment="1">
      <alignment/>
    </xf>
    <xf numFmtId="2" fontId="67" fillId="20" borderId="10" xfId="0" applyNumberFormat="1" applyFont="1" applyFill="1" applyBorder="1" applyAlignment="1">
      <alignment/>
    </xf>
    <xf numFmtId="193" fontId="67" fillId="20" borderId="10" xfId="0" applyNumberFormat="1" applyFont="1" applyFill="1" applyBorder="1" applyAlignment="1">
      <alignment/>
    </xf>
    <xf numFmtId="2" fontId="68" fillId="23" borderId="10" xfId="0" applyNumberFormat="1" applyFont="1" applyFill="1" applyBorder="1" applyAlignment="1">
      <alignment horizontal="left" indent="1"/>
    </xf>
    <xf numFmtId="193" fontId="68" fillId="23" borderId="10" xfId="0" applyNumberFormat="1" applyFont="1" applyFill="1" applyBorder="1" applyAlignment="1">
      <alignment horizontal="left" indent="1"/>
    </xf>
    <xf numFmtId="2" fontId="64" fillId="0" borderId="0" xfId="0" applyNumberFormat="1" applyFont="1" applyAlignment="1">
      <alignment/>
    </xf>
    <xf numFmtId="193" fontId="64" fillId="0" borderId="0" xfId="0" applyNumberFormat="1" applyFont="1" applyAlignment="1">
      <alignment/>
    </xf>
    <xf numFmtId="0" fontId="69" fillId="0" borderId="0" xfId="0" applyFont="1" applyBorder="1" applyAlignment="1">
      <alignment wrapText="1"/>
    </xf>
    <xf numFmtId="49" fontId="62" fillId="0" borderId="10" xfId="0" applyNumberFormat="1" applyFont="1" applyFill="1" applyBorder="1" applyAlignment="1">
      <alignment/>
    </xf>
    <xf numFmtId="193" fontId="62" fillId="0" borderId="10" xfId="0" applyNumberFormat="1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49" fontId="60" fillId="0" borderId="10" xfId="0" applyNumberFormat="1" applyFont="1" applyFill="1" applyBorder="1" applyAlignment="1">
      <alignment/>
    </xf>
    <xf numFmtId="193" fontId="60" fillId="0" borderId="10" xfId="0" applyNumberFormat="1" applyFont="1" applyFill="1" applyBorder="1" applyAlignment="1">
      <alignment/>
    </xf>
    <xf numFmtId="2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2" fontId="70" fillId="0" borderId="0" xfId="0" applyNumberFormat="1" applyFont="1" applyAlignment="1">
      <alignment wrapText="1"/>
    </xf>
    <xf numFmtId="2" fontId="70" fillId="0" borderId="0" xfId="0" applyNumberFormat="1" applyFont="1" applyAlignment="1">
      <alignment horizontal="right"/>
    </xf>
    <xf numFmtId="2" fontId="62" fillId="0" borderId="10" xfId="0" applyNumberFormat="1" applyFont="1" applyBorder="1" applyAlignment="1">
      <alignment horizontal="center"/>
    </xf>
    <xf numFmtId="2" fontId="60" fillId="20" borderId="10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61" fillId="20" borderId="10" xfId="0" applyNumberFormat="1" applyFont="1" applyFill="1" applyBorder="1" applyAlignment="1">
      <alignment/>
    </xf>
    <xf numFmtId="2" fontId="71" fillId="23" borderId="10" xfId="0" applyNumberFormat="1" applyFont="1" applyFill="1" applyBorder="1" applyAlignment="1">
      <alignment horizontal="left" indent="1"/>
    </xf>
    <xf numFmtId="2" fontId="70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195" fontId="1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7"/>
  <sheetViews>
    <sheetView tabSelected="1" zoomScale="90" zoomScaleNormal="90" zoomScalePageLayoutView="0" workbookViewId="0" topLeftCell="A1">
      <pane xSplit="5" topLeftCell="F1" activePane="topRight" state="frozen"/>
      <selection pane="topLeft" activeCell="A7" sqref="A7"/>
      <selection pane="topRight" activeCell="AK2" sqref="AK2"/>
    </sheetView>
  </sheetViews>
  <sheetFormatPr defaultColWidth="9.140625" defaultRowHeight="12.75"/>
  <cols>
    <col min="1" max="1" width="49.57421875" style="0" customWidth="1"/>
    <col min="2" max="2" width="9.28125" style="1" hidden="1" customWidth="1"/>
    <col min="3" max="3" width="0.42578125" style="55" hidden="1" customWidth="1"/>
    <col min="4" max="4" width="18.00390625" style="55" hidden="1" customWidth="1"/>
    <col min="5" max="5" width="21.57421875" style="55" hidden="1" customWidth="1"/>
    <col min="6" max="6" width="17.140625" style="1" customWidth="1"/>
    <col min="7" max="7" width="10.140625" style="1" customWidth="1"/>
    <col min="8" max="8" width="9.140625" style="55" hidden="1" customWidth="1"/>
    <col min="9" max="9" width="6.7109375" style="55" hidden="1" customWidth="1"/>
    <col min="10" max="10" width="15.57421875" style="55" hidden="1" customWidth="1"/>
    <col min="11" max="11" width="11.140625" style="63" hidden="1" customWidth="1"/>
    <col min="12" max="12" width="6.57421875" style="55" hidden="1" customWidth="1"/>
    <col min="13" max="13" width="8.8515625" style="55" hidden="1" customWidth="1"/>
    <col min="14" max="14" width="10.28125" style="63" hidden="1" customWidth="1"/>
    <col min="15" max="15" width="14.00390625" style="120" hidden="1" customWidth="1"/>
    <col min="16" max="16" width="10.57421875" style="120" hidden="1" customWidth="1"/>
    <col min="17" max="17" width="15.57421875" style="120" hidden="1" customWidth="1"/>
    <col min="18" max="18" width="16.8515625" style="121" hidden="1" customWidth="1"/>
    <col min="19" max="19" width="21.421875" style="138" customWidth="1"/>
  </cols>
  <sheetData>
    <row r="1" spans="2:19" ht="144" customHeight="1">
      <c r="B1" s="140" t="s">
        <v>440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1"/>
      <c r="R1" s="141"/>
      <c r="S1" s="141"/>
    </row>
    <row r="2" spans="2:19" ht="63" customHeight="1">
      <c r="B2" s="142" t="s">
        <v>377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1"/>
      <c r="P2" s="141"/>
      <c r="Q2" s="141"/>
      <c r="R2" s="141"/>
      <c r="S2" s="141"/>
    </row>
    <row r="3" spans="2:19" ht="12.75" customHeigh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1"/>
      <c r="P3" s="141"/>
      <c r="Q3" s="141"/>
      <c r="R3" s="141"/>
      <c r="S3" s="141"/>
    </row>
    <row r="4" spans="2:19" ht="12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1"/>
      <c r="P4" s="141"/>
      <c r="Q4" s="141"/>
      <c r="R4" s="141"/>
      <c r="S4" s="141"/>
    </row>
    <row r="5" spans="2:19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1"/>
      <c r="P5" s="141"/>
      <c r="Q5" s="141"/>
      <c r="R5" s="141"/>
      <c r="S5" s="141"/>
    </row>
    <row r="6" spans="2:19" ht="6.75" customHeight="1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1"/>
      <c r="P6" s="141"/>
      <c r="Q6" s="141"/>
      <c r="R6" s="141"/>
      <c r="S6" s="141"/>
    </row>
    <row r="7" spans="2:19" ht="33.75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1"/>
      <c r="P7" s="141"/>
      <c r="Q7" s="141"/>
      <c r="R7" s="141"/>
      <c r="S7" s="141"/>
    </row>
    <row r="8" spans="7:19" ht="12.75">
      <c r="G8" s="85"/>
      <c r="H8" s="83"/>
      <c r="I8" s="83"/>
      <c r="J8" s="83"/>
      <c r="K8" s="84"/>
      <c r="L8" s="83"/>
      <c r="M8" s="83"/>
      <c r="N8" s="84"/>
      <c r="O8" s="91"/>
      <c r="P8" s="91"/>
      <c r="Q8" s="91"/>
      <c r="R8" s="92"/>
      <c r="S8" s="131"/>
    </row>
    <row r="9" spans="1:19" ht="69.75" customHeight="1">
      <c r="A9" s="143" t="s">
        <v>313</v>
      </c>
      <c r="B9" s="143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2:19" ht="12.75">
      <c r="B10" s="145"/>
      <c r="C10" s="145"/>
      <c r="D10"/>
      <c r="E10" s="56" t="s">
        <v>12</v>
      </c>
      <c r="G10" s="145"/>
      <c r="H10" s="145"/>
      <c r="I10"/>
      <c r="J10" s="86"/>
      <c r="K10" s="64"/>
      <c r="L10" s="86"/>
      <c r="M10" s="86"/>
      <c r="N10" s="64" t="s">
        <v>12</v>
      </c>
      <c r="O10" s="93"/>
      <c r="P10" s="93"/>
      <c r="Q10" s="93"/>
      <c r="R10" s="94"/>
      <c r="S10" s="132" t="s">
        <v>12</v>
      </c>
    </row>
    <row r="11" spans="1:19" ht="33" customHeight="1">
      <c r="A11" s="148" t="s">
        <v>0</v>
      </c>
      <c r="B11" s="146" t="s">
        <v>11</v>
      </c>
      <c r="C11" s="41" t="s">
        <v>1</v>
      </c>
      <c r="D11" s="41" t="s">
        <v>1</v>
      </c>
      <c r="E11" s="41" t="s">
        <v>1</v>
      </c>
      <c r="F11" s="146" t="s">
        <v>10</v>
      </c>
      <c r="G11" s="146" t="s">
        <v>11</v>
      </c>
      <c r="H11" s="41" t="s">
        <v>1</v>
      </c>
      <c r="I11" s="41" t="s">
        <v>1</v>
      </c>
      <c r="J11" s="41" t="s">
        <v>1</v>
      </c>
      <c r="K11" s="65" t="s">
        <v>355</v>
      </c>
      <c r="L11" s="41" t="s">
        <v>356</v>
      </c>
      <c r="M11" s="90" t="s">
        <v>357</v>
      </c>
      <c r="N11" s="65" t="s">
        <v>1</v>
      </c>
      <c r="O11" s="95" t="s">
        <v>355</v>
      </c>
      <c r="P11" s="95"/>
      <c r="Q11" s="95" t="s">
        <v>356</v>
      </c>
      <c r="R11" s="97" t="s">
        <v>357</v>
      </c>
      <c r="S11" s="133" t="s">
        <v>1</v>
      </c>
    </row>
    <row r="12" spans="1:19" ht="36.75" customHeight="1">
      <c r="A12" s="148"/>
      <c r="B12" s="147"/>
      <c r="C12" s="41" t="s">
        <v>53</v>
      </c>
      <c r="D12" s="41" t="s">
        <v>295</v>
      </c>
      <c r="E12" s="41" t="s">
        <v>53</v>
      </c>
      <c r="F12" s="147"/>
      <c r="G12" s="147"/>
      <c r="H12" s="41" t="s">
        <v>53</v>
      </c>
      <c r="I12" s="41" t="s">
        <v>295</v>
      </c>
      <c r="J12" s="41" t="s">
        <v>53</v>
      </c>
      <c r="K12" s="65"/>
      <c r="L12" s="41"/>
      <c r="M12" s="41"/>
      <c r="N12" s="65" t="s">
        <v>53</v>
      </c>
      <c r="O12" s="95"/>
      <c r="P12" s="95"/>
      <c r="Q12" s="95"/>
      <c r="R12" s="96"/>
      <c r="S12" s="133" t="s">
        <v>53</v>
      </c>
    </row>
    <row r="13" spans="1:19" ht="24" customHeight="1">
      <c r="A13" s="30" t="s">
        <v>181</v>
      </c>
      <c r="B13" s="31"/>
      <c r="C13" s="40">
        <f>C14</f>
        <v>90566.4</v>
      </c>
      <c r="D13" s="40">
        <f>D14</f>
        <v>2735.38</v>
      </c>
      <c r="E13" s="40">
        <f>E14</f>
        <v>93301.77999999998</v>
      </c>
      <c r="F13" s="31" t="s">
        <v>31</v>
      </c>
      <c r="G13" s="31"/>
      <c r="H13" s="40">
        <f aca="true" t="shared" si="0" ref="H13:O13">H14</f>
        <v>90566.4</v>
      </c>
      <c r="I13" s="40">
        <f t="shared" si="0"/>
        <v>2735.38</v>
      </c>
      <c r="J13" s="40">
        <f t="shared" si="0"/>
        <v>93301.77999999998</v>
      </c>
      <c r="K13" s="66">
        <f t="shared" si="0"/>
        <v>0</v>
      </c>
      <c r="L13" s="40">
        <f t="shared" si="0"/>
        <v>0</v>
      </c>
      <c r="M13" s="40">
        <f t="shared" si="0"/>
        <v>526</v>
      </c>
      <c r="N13" s="66">
        <f t="shared" si="0"/>
        <v>93827.77999999998</v>
      </c>
      <c r="O13" s="98">
        <f t="shared" si="0"/>
        <v>1594.19</v>
      </c>
      <c r="P13" s="98"/>
      <c r="Q13" s="98">
        <f>Q14</f>
        <v>0</v>
      </c>
      <c r="R13" s="99">
        <f>R14</f>
        <v>380</v>
      </c>
      <c r="S13" s="134">
        <f>S14</f>
        <v>91686.78000000001</v>
      </c>
    </row>
    <row r="14" spans="1:19" s="34" customFormat="1" ht="30.75" customHeight="1">
      <c r="A14" s="12" t="s">
        <v>152</v>
      </c>
      <c r="B14" s="23"/>
      <c r="C14" s="45">
        <f>C15+C21+C35</f>
        <v>90566.4</v>
      </c>
      <c r="D14" s="45">
        <f>D15+D21+D35</f>
        <v>2735.38</v>
      </c>
      <c r="E14" s="45">
        <f>E15+E21+E35</f>
        <v>93301.77999999998</v>
      </c>
      <c r="F14" s="23" t="s">
        <v>56</v>
      </c>
      <c r="G14" s="23"/>
      <c r="H14" s="45">
        <f aca="true" t="shared" si="1" ref="H14:O14">H15+H21+H35</f>
        <v>90566.4</v>
      </c>
      <c r="I14" s="45">
        <f t="shared" si="1"/>
        <v>2735.38</v>
      </c>
      <c r="J14" s="45">
        <f t="shared" si="1"/>
        <v>93301.77999999998</v>
      </c>
      <c r="K14" s="67">
        <f t="shared" si="1"/>
        <v>0</v>
      </c>
      <c r="L14" s="45">
        <f t="shared" si="1"/>
        <v>0</v>
      </c>
      <c r="M14" s="45">
        <f t="shared" si="1"/>
        <v>526</v>
      </c>
      <c r="N14" s="67">
        <f t="shared" si="1"/>
        <v>93827.77999999998</v>
      </c>
      <c r="O14" s="100">
        <f t="shared" si="1"/>
        <v>1594.19</v>
      </c>
      <c r="P14" s="100"/>
      <c r="Q14" s="100">
        <f>Q15+Q21+Q35</f>
        <v>0</v>
      </c>
      <c r="R14" s="101">
        <f>R15+R21+R35</f>
        <v>380</v>
      </c>
      <c r="S14" s="71">
        <f>S15+S21+S35</f>
        <v>91686.78000000001</v>
      </c>
    </row>
    <row r="15" spans="1:19" ht="36" customHeight="1">
      <c r="A15" s="12" t="s">
        <v>54</v>
      </c>
      <c r="B15" s="9"/>
      <c r="C15" s="42">
        <f aca="true" t="shared" si="2" ref="C15:E16">C16</f>
        <v>55999.6</v>
      </c>
      <c r="D15" s="42">
        <f t="shared" si="2"/>
        <v>1475.3</v>
      </c>
      <c r="E15" s="42">
        <f t="shared" si="2"/>
        <v>57474.899999999994</v>
      </c>
      <c r="F15" s="9" t="s">
        <v>101</v>
      </c>
      <c r="G15" s="9"/>
      <c r="H15" s="42">
        <f aca="true" t="shared" si="3" ref="H15:O16">H16</f>
        <v>55999.6</v>
      </c>
      <c r="I15" s="42">
        <f t="shared" si="3"/>
        <v>1475.3</v>
      </c>
      <c r="J15" s="42">
        <f t="shared" si="3"/>
        <v>57474.899999999994</v>
      </c>
      <c r="K15" s="68">
        <f t="shared" si="3"/>
        <v>0</v>
      </c>
      <c r="L15" s="42">
        <f t="shared" si="3"/>
        <v>0</v>
      </c>
      <c r="M15" s="42">
        <f t="shared" si="3"/>
        <v>499.99999999999994</v>
      </c>
      <c r="N15" s="68">
        <f t="shared" si="3"/>
        <v>57974.899999999994</v>
      </c>
      <c r="O15" s="102">
        <f t="shared" si="3"/>
        <v>1459.9</v>
      </c>
      <c r="P15" s="102"/>
      <c r="Q15" s="102">
        <f aca="true" t="shared" si="4" ref="Q15:S16">Q16</f>
        <v>0</v>
      </c>
      <c r="R15" s="103">
        <f t="shared" si="4"/>
        <v>0</v>
      </c>
      <c r="S15" s="75">
        <f t="shared" si="4"/>
        <v>55140.950000000004</v>
      </c>
    </row>
    <row r="16" spans="1:19" ht="51.75" customHeight="1">
      <c r="A16" s="13" t="s">
        <v>62</v>
      </c>
      <c r="B16" s="14"/>
      <c r="C16" s="43">
        <f t="shared" si="2"/>
        <v>55999.6</v>
      </c>
      <c r="D16" s="43">
        <f t="shared" si="2"/>
        <v>1475.3</v>
      </c>
      <c r="E16" s="43">
        <f t="shared" si="2"/>
        <v>57474.899999999994</v>
      </c>
      <c r="F16" s="14" t="s">
        <v>379</v>
      </c>
      <c r="G16" s="14"/>
      <c r="H16" s="43">
        <f t="shared" si="3"/>
        <v>55999.6</v>
      </c>
      <c r="I16" s="43">
        <f t="shared" si="3"/>
        <v>1475.3</v>
      </c>
      <c r="J16" s="43">
        <f t="shared" si="3"/>
        <v>57474.899999999994</v>
      </c>
      <c r="K16" s="69">
        <f t="shared" si="3"/>
        <v>0</v>
      </c>
      <c r="L16" s="43">
        <f t="shared" si="3"/>
        <v>0</v>
      </c>
      <c r="M16" s="43">
        <f t="shared" si="3"/>
        <v>499.99999999999994</v>
      </c>
      <c r="N16" s="69">
        <f t="shared" si="3"/>
        <v>57974.899999999994</v>
      </c>
      <c r="O16" s="104">
        <f t="shared" si="3"/>
        <v>1459.9</v>
      </c>
      <c r="P16" s="104"/>
      <c r="Q16" s="104">
        <f t="shared" si="4"/>
        <v>0</v>
      </c>
      <c r="R16" s="105">
        <f t="shared" si="4"/>
        <v>0</v>
      </c>
      <c r="S16" s="73">
        <f t="shared" si="4"/>
        <v>55140.950000000004</v>
      </c>
    </row>
    <row r="17" spans="1:19" ht="37.5" customHeight="1">
      <c r="A17" s="4" t="s">
        <v>55</v>
      </c>
      <c r="B17" s="5"/>
      <c r="C17" s="44">
        <f>C18+C19+C20</f>
        <v>55999.6</v>
      </c>
      <c r="D17" s="44">
        <f>D18+D19+D20</f>
        <v>1475.3</v>
      </c>
      <c r="E17" s="44">
        <f>E18+E19+E20</f>
        <v>57474.899999999994</v>
      </c>
      <c r="F17" s="5" t="s">
        <v>102</v>
      </c>
      <c r="G17" s="5"/>
      <c r="H17" s="44">
        <f aca="true" t="shared" si="5" ref="H17:O17">H18+H19+H20</f>
        <v>55999.6</v>
      </c>
      <c r="I17" s="44">
        <f t="shared" si="5"/>
        <v>1475.3</v>
      </c>
      <c r="J17" s="44">
        <f t="shared" si="5"/>
        <v>57474.899999999994</v>
      </c>
      <c r="K17" s="70">
        <f t="shared" si="5"/>
        <v>0</v>
      </c>
      <c r="L17" s="44">
        <f t="shared" si="5"/>
        <v>0</v>
      </c>
      <c r="M17" s="44">
        <f t="shared" si="5"/>
        <v>499.99999999999994</v>
      </c>
      <c r="N17" s="70">
        <f t="shared" si="5"/>
        <v>57974.899999999994</v>
      </c>
      <c r="O17" s="106">
        <f t="shared" si="5"/>
        <v>1459.9</v>
      </c>
      <c r="P17" s="106"/>
      <c r="Q17" s="106">
        <f>Q18+Q19+Q20</f>
        <v>0</v>
      </c>
      <c r="R17" s="107">
        <f>R18+R19+R20</f>
        <v>0</v>
      </c>
      <c r="S17" s="76">
        <f>S18+S19+S20</f>
        <v>55140.950000000004</v>
      </c>
    </row>
    <row r="18" spans="1:19" ht="87.75" customHeight="1">
      <c r="A18" s="4" t="s">
        <v>14</v>
      </c>
      <c r="B18" s="5" t="s">
        <v>15</v>
      </c>
      <c r="C18" s="44">
        <f>39886.7+12198</f>
        <v>52084.7</v>
      </c>
      <c r="D18" s="44"/>
      <c r="E18" s="44">
        <f>C18+D18</f>
        <v>52084.7</v>
      </c>
      <c r="F18" s="5" t="s">
        <v>102</v>
      </c>
      <c r="G18" s="5" t="s">
        <v>15</v>
      </c>
      <c r="H18" s="44">
        <f>39886.7+12198</f>
        <v>52084.7</v>
      </c>
      <c r="I18" s="44"/>
      <c r="J18" s="44">
        <f>H18+I18</f>
        <v>52084.7</v>
      </c>
      <c r="K18" s="70"/>
      <c r="L18" s="44"/>
      <c r="M18" s="44">
        <v>-47</v>
      </c>
      <c r="N18" s="70">
        <f>L18+M18+K18+J18</f>
        <v>52037.7</v>
      </c>
      <c r="O18" s="106"/>
      <c r="P18" s="106"/>
      <c r="Q18" s="106"/>
      <c r="R18" s="107">
        <v>-374.3</v>
      </c>
      <c r="S18" s="76">
        <v>46629.08</v>
      </c>
    </row>
    <row r="19" spans="1:19" ht="36.75" customHeight="1">
      <c r="A19" s="4" t="s">
        <v>16</v>
      </c>
      <c r="B19" s="5" t="s">
        <v>17</v>
      </c>
      <c r="C19" s="44">
        <v>3644.9</v>
      </c>
      <c r="D19" s="44">
        <v>1475.3</v>
      </c>
      <c r="E19" s="44">
        <f>C19+D19</f>
        <v>5120.2</v>
      </c>
      <c r="F19" s="5" t="s">
        <v>102</v>
      </c>
      <c r="G19" s="5" t="s">
        <v>17</v>
      </c>
      <c r="H19" s="44">
        <v>3644.9</v>
      </c>
      <c r="I19" s="44">
        <v>1475.3</v>
      </c>
      <c r="J19" s="44">
        <f>H19+I19</f>
        <v>5120.2</v>
      </c>
      <c r="K19" s="70"/>
      <c r="L19" s="44"/>
      <c r="M19" s="44">
        <f>44.3+500</f>
        <v>544.3</v>
      </c>
      <c r="N19" s="70">
        <f>L19+M19+K19+J19</f>
        <v>5664.5</v>
      </c>
      <c r="O19" s="106">
        <v>1459.9</v>
      </c>
      <c r="P19" s="106"/>
      <c r="Q19" s="106"/>
      <c r="R19" s="107">
        <v>249.3</v>
      </c>
      <c r="S19" s="76">
        <v>8057.79</v>
      </c>
    </row>
    <row r="20" spans="1:19" ht="23.25" customHeight="1">
      <c r="A20" s="4" t="s">
        <v>58</v>
      </c>
      <c r="B20" s="5" t="s">
        <v>19</v>
      </c>
      <c r="C20" s="44">
        <v>270</v>
      </c>
      <c r="D20" s="44"/>
      <c r="E20" s="44">
        <f>C20+D20</f>
        <v>270</v>
      </c>
      <c r="F20" s="5" t="s">
        <v>102</v>
      </c>
      <c r="G20" s="5" t="s">
        <v>19</v>
      </c>
      <c r="H20" s="44">
        <v>270</v>
      </c>
      <c r="I20" s="44"/>
      <c r="J20" s="44">
        <f>H20+I20</f>
        <v>270</v>
      </c>
      <c r="K20" s="70"/>
      <c r="L20" s="44"/>
      <c r="M20" s="44">
        <v>2.7</v>
      </c>
      <c r="N20" s="70">
        <f>L20+M20+K20+J20</f>
        <v>272.7</v>
      </c>
      <c r="O20" s="106"/>
      <c r="P20" s="106"/>
      <c r="Q20" s="106"/>
      <c r="R20" s="107">
        <v>125</v>
      </c>
      <c r="S20" s="76">
        <v>454.08</v>
      </c>
    </row>
    <row r="21" spans="1:19" ht="52.5" customHeight="1">
      <c r="A21" s="10" t="s">
        <v>57</v>
      </c>
      <c r="B21" s="9"/>
      <c r="C21" s="42">
        <f>C22+C27+C31</f>
        <v>32776.799999999996</v>
      </c>
      <c r="D21" s="42">
        <f>D22+D27+D31</f>
        <v>0</v>
      </c>
      <c r="E21" s="42">
        <f>E22</f>
        <v>32776.799999999996</v>
      </c>
      <c r="F21" s="9" t="s">
        <v>103</v>
      </c>
      <c r="G21" s="9"/>
      <c r="H21" s="42">
        <f>H22+H27+H31</f>
        <v>32776.799999999996</v>
      </c>
      <c r="I21" s="42">
        <f>I22+I27+I31</f>
        <v>0</v>
      </c>
      <c r="J21" s="42">
        <f aca="true" t="shared" si="6" ref="J21:O21">J22</f>
        <v>32776.799999999996</v>
      </c>
      <c r="K21" s="68">
        <f t="shared" si="6"/>
        <v>0</v>
      </c>
      <c r="L21" s="42">
        <f t="shared" si="6"/>
        <v>0</v>
      </c>
      <c r="M21" s="42">
        <f t="shared" si="6"/>
        <v>0</v>
      </c>
      <c r="N21" s="68">
        <f t="shared" si="6"/>
        <v>32776.799999999996</v>
      </c>
      <c r="O21" s="102">
        <f t="shared" si="6"/>
        <v>134.29</v>
      </c>
      <c r="P21" s="102"/>
      <c r="Q21" s="102">
        <f>Q22</f>
        <v>0</v>
      </c>
      <c r="R21" s="103">
        <f>R22</f>
        <v>380</v>
      </c>
      <c r="S21" s="75">
        <f>S22</f>
        <v>33008.09</v>
      </c>
    </row>
    <row r="22" spans="1:19" ht="37.5" customHeight="1">
      <c r="A22" s="13" t="s">
        <v>293</v>
      </c>
      <c r="B22" s="14"/>
      <c r="C22" s="43">
        <f>C23</f>
        <v>21226.699999999997</v>
      </c>
      <c r="D22" s="43">
        <f>D23</f>
        <v>0</v>
      </c>
      <c r="E22" s="43">
        <f>E23+E27+E31</f>
        <v>32776.799999999996</v>
      </c>
      <c r="F22" s="14" t="s">
        <v>292</v>
      </c>
      <c r="G22" s="14"/>
      <c r="H22" s="43">
        <f>H23</f>
        <v>21226.699999999997</v>
      </c>
      <c r="I22" s="43">
        <f>I23</f>
        <v>0</v>
      </c>
      <c r="J22" s="43">
        <f aca="true" t="shared" si="7" ref="J22:O22">J23+J27+J31</f>
        <v>32776.799999999996</v>
      </c>
      <c r="K22" s="69">
        <f t="shared" si="7"/>
        <v>0</v>
      </c>
      <c r="L22" s="43">
        <f t="shared" si="7"/>
        <v>0</v>
      </c>
      <c r="M22" s="43">
        <f t="shared" si="7"/>
        <v>0</v>
      </c>
      <c r="N22" s="69">
        <f t="shared" si="7"/>
        <v>32776.799999999996</v>
      </c>
      <c r="O22" s="104">
        <f t="shared" si="7"/>
        <v>134.29</v>
      </c>
      <c r="P22" s="104"/>
      <c r="Q22" s="104">
        <f>Q23+Q27+Q31</f>
        <v>0</v>
      </c>
      <c r="R22" s="105">
        <f>R23+R27+R31</f>
        <v>380</v>
      </c>
      <c r="S22" s="73">
        <f>S23+S27+S31</f>
        <v>33008.09</v>
      </c>
    </row>
    <row r="23" spans="1:19" ht="84" customHeight="1">
      <c r="A23" s="13" t="s">
        <v>291</v>
      </c>
      <c r="B23" s="14"/>
      <c r="C23" s="43">
        <f>C24+C25+C26</f>
        <v>21226.699999999997</v>
      </c>
      <c r="D23" s="43">
        <f>D24+D25+D26</f>
        <v>0</v>
      </c>
      <c r="E23" s="43">
        <f>E24+E25+E26</f>
        <v>21226.699999999997</v>
      </c>
      <c r="F23" s="14" t="s">
        <v>104</v>
      </c>
      <c r="G23" s="14"/>
      <c r="H23" s="43">
        <f aca="true" t="shared" si="8" ref="H23:O23">H24+H25+H26</f>
        <v>21226.699999999997</v>
      </c>
      <c r="I23" s="43">
        <f t="shared" si="8"/>
        <v>0</v>
      </c>
      <c r="J23" s="43">
        <f t="shared" si="8"/>
        <v>21226.699999999997</v>
      </c>
      <c r="K23" s="69">
        <f t="shared" si="8"/>
        <v>0</v>
      </c>
      <c r="L23" s="43">
        <f t="shared" si="8"/>
        <v>0</v>
      </c>
      <c r="M23" s="43">
        <f t="shared" si="8"/>
        <v>0</v>
      </c>
      <c r="N23" s="69">
        <f t="shared" si="8"/>
        <v>21226.699999999997</v>
      </c>
      <c r="O23" s="104">
        <f t="shared" si="8"/>
        <v>0</v>
      </c>
      <c r="P23" s="104"/>
      <c r="Q23" s="104">
        <f>Q24+Q25+Q26</f>
        <v>0</v>
      </c>
      <c r="R23" s="105">
        <f>R24+R25+R26</f>
        <v>0</v>
      </c>
      <c r="S23" s="73">
        <f>S24+S25+S26</f>
        <v>20943.7</v>
      </c>
    </row>
    <row r="24" spans="1:19" ht="89.25" customHeight="1">
      <c r="A24" s="4" t="s">
        <v>60</v>
      </c>
      <c r="B24" s="5" t="s">
        <v>15</v>
      </c>
      <c r="C24" s="44">
        <f>12808.3+3868.1</f>
        <v>16676.399999999998</v>
      </c>
      <c r="D24" s="44"/>
      <c r="E24" s="44">
        <f>C24+D24</f>
        <v>16676.399999999998</v>
      </c>
      <c r="F24" s="5" t="s">
        <v>104</v>
      </c>
      <c r="G24" s="5" t="s">
        <v>15</v>
      </c>
      <c r="H24" s="44">
        <f>12808.3+3868.1</f>
        <v>16676.399999999998</v>
      </c>
      <c r="I24" s="44"/>
      <c r="J24" s="44">
        <f>H24+I24</f>
        <v>16676.399999999998</v>
      </c>
      <c r="K24" s="70"/>
      <c r="L24" s="44"/>
      <c r="M24" s="44"/>
      <c r="N24" s="70">
        <f>L24+M24+K24+J24</f>
        <v>16676.399999999998</v>
      </c>
      <c r="O24" s="106"/>
      <c r="P24" s="106"/>
      <c r="Q24" s="106"/>
      <c r="R24" s="107"/>
      <c r="S24" s="76">
        <v>17453.4</v>
      </c>
    </row>
    <row r="25" spans="1:19" ht="36.75" customHeight="1">
      <c r="A25" s="4" t="s">
        <v>16</v>
      </c>
      <c r="B25" s="5" t="s">
        <v>17</v>
      </c>
      <c r="C25" s="44">
        <v>4525.3</v>
      </c>
      <c r="D25" s="44"/>
      <c r="E25" s="44">
        <f>C25+D25</f>
        <v>4525.3</v>
      </c>
      <c r="F25" s="5" t="s">
        <v>104</v>
      </c>
      <c r="G25" s="5" t="s">
        <v>17</v>
      </c>
      <c r="H25" s="44">
        <v>4525.3</v>
      </c>
      <c r="I25" s="44"/>
      <c r="J25" s="44">
        <f>H25+I25</f>
        <v>4525.3</v>
      </c>
      <c r="K25" s="70"/>
      <c r="L25" s="44"/>
      <c r="M25" s="44">
        <v>-109.43</v>
      </c>
      <c r="N25" s="70">
        <f>L25+M25+K25+J25</f>
        <v>4415.87</v>
      </c>
      <c r="O25" s="106"/>
      <c r="P25" s="106"/>
      <c r="Q25" s="106"/>
      <c r="R25" s="107"/>
      <c r="S25" s="76">
        <v>3355.87</v>
      </c>
    </row>
    <row r="26" spans="1:19" ht="22.5" customHeight="1">
      <c r="A26" s="4" t="s">
        <v>58</v>
      </c>
      <c r="B26" s="5" t="s">
        <v>19</v>
      </c>
      <c r="C26" s="44">
        <v>25</v>
      </c>
      <c r="D26" s="44"/>
      <c r="E26" s="44">
        <f>C26+D26</f>
        <v>25</v>
      </c>
      <c r="F26" s="5" t="s">
        <v>104</v>
      </c>
      <c r="G26" s="5" t="s">
        <v>19</v>
      </c>
      <c r="H26" s="44">
        <v>25</v>
      </c>
      <c r="I26" s="44"/>
      <c r="J26" s="44">
        <f>H26+I26</f>
        <v>25</v>
      </c>
      <c r="K26" s="70"/>
      <c r="L26" s="44"/>
      <c r="M26" s="44">
        <v>109.43</v>
      </c>
      <c r="N26" s="70">
        <f>L26+M26+K26+J26</f>
        <v>134.43</v>
      </c>
      <c r="O26" s="106"/>
      <c r="P26" s="106"/>
      <c r="Q26" s="106"/>
      <c r="R26" s="107"/>
      <c r="S26" s="76">
        <v>134.43</v>
      </c>
    </row>
    <row r="27" spans="1:19" ht="117" customHeight="1" hidden="1">
      <c r="A27" s="13" t="s">
        <v>294</v>
      </c>
      <c r="B27" s="14"/>
      <c r="C27" s="43">
        <f>C28+C29+C30</f>
        <v>6490.099999999999</v>
      </c>
      <c r="D27" s="43">
        <f>D28+D29+D30</f>
        <v>0</v>
      </c>
      <c r="E27" s="43">
        <f>E28+E29+E30</f>
        <v>6490.099999999999</v>
      </c>
      <c r="F27" s="14" t="s">
        <v>105</v>
      </c>
      <c r="G27" s="14"/>
      <c r="H27" s="43">
        <f aca="true" t="shared" si="9" ref="H27:O27">H28+H29+H30</f>
        <v>6490.099999999999</v>
      </c>
      <c r="I27" s="43">
        <f t="shared" si="9"/>
        <v>0</v>
      </c>
      <c r="J27" s="43">
        <f t="shared" si="9"/>
        <v>6490.099999999999</v>
      </c>
      <c r="K27" s="69">
        <f t="shared" si="9"/>
        <v>0</v>
      </c>
      <c r="L27" s="43">
        <f t="shared" si="9"/>
        <v>0</v>
      </c>
      <c r="M27" s="43">
        <f t="shared" si="9"/>
        <v>-6490.099999999999</v>
      </c>
      <c r="N27" s="69">
        <f t="shared" si="9"/>
        <v>0</v>
      </c>
      <c r="O27" s="104">
        <f t="shared" si="9"/>
        <v>0</v>
      </c>
      <c r="P27" s="104"/>
      <c r="Q27" s="104">
        <f>Q28+Q29+Q30</f>
        <v>0</v>
      </c>
      <c r="R27" s="105">
        <f>R28+R29+R30</f>
        <v>0</v>
      </c>
      <c r="S27" s="73">
        <f>S28+S29+S30</f>
        <v>0</v>
      </c>
    </row>
    <row r="28" spans="1:19" ht="96" customHeight="1" hidden="1">
      <c r="A28" s="4" t="s">
        <v>59</v>
      </c>
      <c r="B28" s="5" t="s">
        <v>15</v>
      </c>
      <c r="C28" s="44">
        <v>5449.4</v>
      </c>
      <c r="D28" s="44"/>
      <c r="E28" s="44">
        <f>C28+D28</f>
        <v>5449.4</v>
      </c>
      <c r="F28" s="5" t="s">
        <v>105</v>
      </c>
      <c r="G28" s="5" t="s">
        <v>15</v>
      </c>
      <c r="H28" s="44">
        <v>5449.4</v>
      </c>
      <c r="I28" s="44"/>
      <c r="J28" s="44">
        <f>H28+I28</f>
        <v>5449.4</v>
      </c>
      <c r="K28" s="70"/>
      <c r="L28" s="44"/>
      <c r="M28" s="44">
        <v>-5449.4</v>
      </c>
      <c r="N28" s="70">
        <f>K28+L28+M28+J28</f>
        <v>0</v>
      </c>
      <c r="O28" s="106"/>
      <c r="P28" s="106"/>
      <c r="Q28" s="106"/>
      <c r="R28" s="107"/>
      <c r="S28" s="76">
        <f>Q28+R28+O28+N28</f>
        <v>0</v>
      </c>
    </row>
    <row r="29" spans="1:19" ht="35.25" customHeight="1" hidden="1">
      <c r="A29" s="4" t="s">
        <v>16</v>
      </c>
      <c r="B29" s="5" t="s">
        <v>17</v>
      </c>
      <c r="C29" s="44">
        <v>1040.7</v>
      </c>
      <c r="D29" s="44"/>
      <c r="E29" s="44">
        <f>C29+D29</f>
        <v>1040.7</v>
      </c>
      <c r="F29" s="5" t="s">
        <v>105</v>
      </c>
      <c r="G29" s="5" t="s">
        <v>17</v>
      </c>
      <c r="H29" s="44">
        <v>1040.7</v>
      </c>
      <c r="I29" s="44"/>
      <c r="J29" s="44">
        <f>H29+I29</f>
        <v>1040.7</v>
      </c>
      <c r="K29" s="70"/>
      <c r="L29" s="44"/>
      <c r="M29" s="44">
        <v>-1040.7</v>
      </c>
      <c r="N29" s="70">
        <f>K29+L29+M29+J29</f>
        <v>0</v>
      </c>
      <c r="O29" s="106"/>
      <c r="P29" s="106"/>
      <c r="Q29" s="106"/>
      <c r="R29" s="107"/>
      <c r="S29" s="76">
        <f>Q29+R29+O29+N29</f>
        <v>0</v>
      </c>
    </row>
    <row r="30" spans="1:19" ht="20.25" customHeight="1" hidden="1">
      <c r="A30" s="4" t="s">
        <v>58</v>
      </c>
      <c r="B30" s="5" t="s">
        <v>19</v>
      </c>
      <c r="C30" s="44">
        <v>0</v>
      </c>
      <c r="D30" s="44"/>
      <c r="E30" s="44">
        <f>C30+D30</f>
        <v>0</v>
      </c>
      <c r="F30" s="5" t="s">
        <v>105</v>
      </c>
      <c r="G30" s="5" t="s">
        <v>19</v>
      </c>
      <c r="H30" s="44">
        <v>0</v>
      </c>
      <c r="I30" s="44"/>
      <c r="J30" s="44">
        <f>H30+I30</f>
        <v>0</v>
      </c>
      <c r="K30" s="70"/>
      <c r="L30" s="44"/>
      <c r="M30" s="44"/>
      <c r="N30" s="70">
        <f>K30+L30+M30+J30</f>
        <v>0</v>
      </c>
      <c r="O30" s="106"/>
      <c r="P30" s="106"/>
      <c r="Q30" s="106"/>
      <c r="R30" s="107"/>
      <c r="S30" s="76">
        <f>Q30+R30+O30+N30</f>
        <v>0</v>
      </c>
    </row>
    <row r="31" spans="1:19" ht="95.25" customHeight="1">
      <c r="A31" s="28" t="s">
        <v>315</v>
      </c>
      <c r="B31" s="29"/>
      <c r="C31" s="50">
        <f>C32+C33</f>
        <v>5060</v>
      </c>
      <c r="D31" s="50">
        <f>D32+D33</f>
        <v>0</v>
      </c>
      <c r="E31" s="50">
        <f>E32+E33</f>
        <v>5060</v>
      </c>
      <c r="F31" s="29" t="s">
        <v>314</v>
      </c>
      <c r="G31" s="29"/>
      <c r="H31" s="50">
        <f>H32+H33</f>
        <v>5060</v>
      </c>
      <c r="I31" s="50">
        <f>I32+I33</f>
        <v>0</v>
      </c>
      <c r="J31" s="50">
        <f>J32+J33</f>
        <v>5060</v>
      </c>
      <c r="K31" s="72">
        <f>K32+K33</f>
        <v>0</v>
      </c>
      <c r="L31" s="50">
        <f>L32+L33</f>
        <v>0</v>
      </c>
      <c r="M31" s="50">
        <f>M32+M33+M34</f>
        <v>6490.099999999999</v>
      </c>
      <c r="N31" s="72">
        <f>N32+N33+N34</f>
        <v>11550.099999999999</v>
      </c>
      <c r="O31" s="108">
        <f>O32+O33</f>
        <v>134.29</v>
      </c>
      <c r="P31" s="108"/>
      <c r="Q31" s="108">
        <f>Q32+Q33</f>
        <v>0</v>
      </c>
      <c r="R31" s="109">
        <f>R32+R33+R34</f>
        <v>380</v>
      </c>
      <c r="S31" s="77">
        <f>S32+S33+S34</f>
        <v>12064.39</v>
      </c>
    </row>
    <row r="32" spans="1:19" ht="100.5" customHeight="1">
      <c r="A32" s="4" t="s">
        <v>60</v>
      </c>
      <c r="B32" s="5" t="s">
        <v>15</v>
      </c>
      <c r="C32" s="44">
        <v>4110.9</v>
      </c>
      <c r="D32" s="44"/>
      <c r="E32" s="44">
        <f>C32+D32</f>
        <v>4110.9</v>
      </c>
      <c r="F32" s="5" t="s">
        <v>314</v>
      </c>
      <c r="G32" s="5" t="s">
        <v>15</v>
      </c>
      <c r="H32" s="44">
        <v>4110.9</v>
      </c>
      <c r="I32" s="44"/>
      <c r="J32" s="44">
        <f>H32+I32</f>
        <v>4110.9</v>
      </c>
      <c r="K32" s="70"/>
      <c r="L32" s="44"/>
      <c r="M32" s="44">
        <v>5824.86</v>
      </c>
      <c r="N32" s="70">
        <f>J32+K32+L32+M32</f>
        <v>9935.759999999998</v>
      </c>
      <c r="O32" s="106"/>
      <c r="P32" s="106"/>
      <c r="Q32" s="106"/>
      <c r="R32" s="107">
        <v>-25</v>
      </c>
      <c r="S32" s="76">
        <v>10048.26</v>
      </c>
    </row>
    <row r="33" spans="1:19" ht="43.5" customHeight="1">
      <c r="A33" s="4" t="s">
        <v>16</v>
      </c>
      <c r="B33" s="5" t="s">
        <v>17</v>
      </c>
      <c r="C33" s="44">
        <v>949.1</v>
      </c>
      <c r="D33" s="44"/>
      <c r="E33" s="44">
        <f>C33+D33</f>
        <v>949.1</v>
      </c>
      <c r="F33" s="5" t="s">
        <v>314</v>
      </c>
      <c r="G33" s="5" t="s">
        <v>17</v>
      </c>
      <c r="H33" s="44">
        <v>949.1</v>
      </c>
      <c r="I33" s="44"/>
      <c r="J33" s="44">
        <f>H33+I33</f>
        <v>949.1</v>
      </c>
      <c r="K33" s="70"/>
      <c r="L33" s="44"/>
      <c r="M33" s="44">
        <v>635.24</v>
      </c>
      <c r="N33" s="70">
        <f>J33+K33+L33+M33</f>
        <v>1584.3400000000001</v>
      </c>
      <c r="O33" s="106">
        <v>134.29</v>
      </c>
      <c r="P33" s="106"/>
      <c r="Q33" s="106"/>
      <c r="R33" s="107">
        <f>25+380</f>
        <v>405</v>
      </c>
      <c r="S33" s="76">
        <v>1986.13</v>
      </c>
    </row>
    <row r="34" spans="1:19" ht="22.5" customHeight="1">
      <c r="A34" s="4" t="s">
        <v>58</v>
      </c>
      <c r="B34" s="5"/>
      <c r="C34" s="44"/>
      <c r="D34" s="44"/>
      <c r="E34" s="44"/>
      <c r="F34" s="5" t="s">
        <v>314</v>
      </c>
      <c r="G34" s="5" t="s">
        <v>19</v>
      </c>
      <c r="H34" s="44"/>
      <c r="I34" s="44"/>
      <c r="J34" s="44"/>
      <c r="K34" s="70"/>
      <c r="L34" s="44"/>
      <c r="M34" s="44">
        <v>30</v>
      </c>
      <c r="N34" s="70">
        <f>M34</f>
        <v>30</v>
      </c>
      <c r="O34" s="106"/>
      <c r="P34" s="106"/>
      <c r="Q34" s="106"/>
      <c r="R34" s="107"/>
      <c r="S34" s="76">
        <v>30</v>
      </c>
    </row>
    <row r="35" spans="1:19" ht="33" customHeight="1">
      <c r="A35" s="10" t="s">
        <v>61</v>
      </c>
      <c r="B35" s="9"/>
      <c r="C35" s="42">
        <f>C36+C40+C42</f>
        <v>1790</v>
      </c>
      <c r="D35" s="42">
        <f>D36+D40+D42</f>
        <v>1260.08</v>
      </c>
      <c r="E35" s="42">
        <f>E36+E40+E42</f>
        <v>3050.08</v>
      </c>
      <c r="F35" s="9" t="s">
        <v>106</v>
      </c>
      <c r="G35" s="9"/>
      <c r="H35" s="42">
        <f aca="true" t="shared" si="10" ref="H35:O35">H36+H40+H42</f>
        <v>1790</v>
      </c>
      <c r="I35" s="42">
        <f t="shared" si="10"/>
        <v>1260.08</v>
      </c>
      <c r="J35" s="42">
        <f t="shared" si="10"/>
        <v>3050.08</v>
      </c>
      <c r="K35" s="68">
        <f t="shared" si="10"/>
        <v>0</v>
      </c>
      <c r="L35" s="42">
        <f t="shared" si="10"/>
        <v>0</v>
      </c>
      <c r="M35" s="42">
        <f t="shared" si="10"/>
        <v>26</v>
      </c>
      <c r="N35" s="68">
        <f t="shared" si="10"/>
        <v>3076.08</v>
      </c>
      <c r="O35" s="102">
        <f t="shared" si="10"/>
        <v>0</v>
      </c>
      <c r="P35" s="102"/>
      <c r="Q35" s="102">
        <f>Q36+Q40+Q42</f>
        <v>0</v>
      </c>
      <c r="R35" s="103">
        <f>R36+R40+R42</f>
        <v>0</v>
      </c>
      <c r="S35" s="75">
        <f>S36+S40+S42</f>
        <v>3537.74</v>
      </c>
    </row>
    <row r="36" spans="1:19" s="34" customFormat="1" ht="74.25" customHeight="1">
      <c r="A36" s="28" t="s">
        <v>380</v>
      </c>
      <c r="B36" s="29"/>
      <c r="C36" s="50">
        <f>C38</f>
        <v>1690</v>
      </c>
      <c r="D36" s="50">
        <f>D38</f>
        <v>0</v>
      </c>
      <c r="E36" s="50">
        <f>E38</f>
        <v>1690</v>
      </c>
      <c r="F36" s="29" t="s">
        <v>107</v>
      </c>
      <c r="G36" s="29"/>
      <c r="H36" s="50">
        <f>H38</f>
        <v>1690</v>
      </c>
      <c r="I36" s="50">
        <f>I38</f>
        <v>0</v>
      </c>
      <c r="J36" s="50">
        <f aca="true" t="shared" si="11" ref="J36:O36">J37</f>
        <v>1690</v>
      </c>
      <c r="K36" s="50">
        <f t="shared" si="11"/>
        <v>0</v>
      </c>
      <c r="L36" s="50">
        <f t="shared" si="11"/>
        <v>0</v>
      </c>
      <c r="M36" s="50">
        <f t="shared" si="11"/>
        <v>0</v>
      </c>
      <c r="N36" s="72">
        <f t="shared" si="11"/>
        <v>1690</v>
      </c>
      <c r="O36" s="109">
        <f t="shared" si="11"/>
        <v>0</v>
      </c>
      <c r="P36" s="109"/>
      <c r="Q36" s="108">
        <f>Q37</f>
        <v>0</v>
      </c>
      <c r="R36" s="109">
        <f>R37</f>
        <v>0</v>
      </c>
      <c r="S36" s="77">
        <f>S37</f>
        <v>1690</v>
      </c>
    </row>
    <row r="37" spans="1:19" s="24" customFormat="1" ht="41.25" customHeight="1">
      <c r="A37" s="26" t="s">
        <v>381</v>
      </c>
      <c r="B37" s="27"/>
      <c r="C37" s="51"/>
      <c r="D37" s="51"/>
      <c r="E37" s="51"/>
      <c r="F37" s="27" t="s">
        <v>107</v>
      </c>
      <c r="G37" s="27"/>
      <c r="H37" s="51"/>
      <c r="I37" s="51"/>
      <c r="J37" s="51">
        <f>J38</f>
        <v>1690</v>
      </c>
      <c r="K37" s="81"/>
      <c r="L37" s="51"/>
      <c r="M37" s="51"/>
      <c r="N37" s="81">
        <f>N38</f>
        <v>1690</v>
      </c>
      <c r="O37" s="110"/>
      <c r="P37" s="110"/>
      <c r="Q37" s="110"/>
      <c r="R37" s="111"/>
      <c r="S37" s="74">
        <f>S38</f>
        <v>1690</v>
      </c>
    </row>
    <row r="38" spans="1:19" ht="83.25" customHeight="1">
      <c r="A38" s="4" t="s">
        <v>60</v>
      </c>
      <c r="B38" s="5" t="s">
        <v>15</v>
      </c>
      <c r="C38" s="44">
        <v>1690</v>
      </c>
      <c r="D38" s="44"/>
      <c r="E38" s="44">
        <f>C38+D38</f>
        <v>1690</v>
      </c>
      <c r="F38" s="5" t="s">
        <v>107</v>
      </c>
      <c r="G38" s="5" t="s">
        <v>15</v>
      </c>
      <c r="H38" s="44">
        <v>1690</v>
      </c>
      <c r="I38" s="44"/>
      <c r="J38" s="44">
        <f>H38+I38</f>
        <v>1690</v>
      </c>
      <c r="K38" s="70"/>
      <c r="L38" s="44"/>
      <c r="M38" s="44"/>
      <c r="N38" s="70">
        <f>J38+K38+L38+M38</f>
        <v>1690</v>
      </c>
      <c r="O38" s="106"/>
      <c r="P38" s="106"/>
      <c r="Q38" s="106"/>
      <c r="R38" s="107"/>
      <c r="S38" s="76">
        <v>1690</v>
      </c>
    </row>
    <row r="39" spans="1:19" ht="48" customHeight="1">
      <c r="A39" s="13" t="s">
        <v>383</v>
      </c>
      <c r="B39" s="14"/>
      <c r="C39" s="43"/>
      <c r="D39" s="43"/>
      <c r="E39" s="43"/>
      <c r="F39" s="14" t="s">
        <v>108</v>
      </c>
      <c r="G39" s="14"/>
      <c r="H39" s="43"/>
      <c r="I39" s="43"/>
      <c r="J39" s="43">
        <f aca="true" t="shared" si="12" ref="J39:O40">J40</f>
        <v>100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69">
        <f t="shared" si="12"/>
        <v>100</v>
      </c>
      <c r="O39" s="105">
        <f t="shared" si="12"/>
        <v>0</v>
      </c>
      <c r="P39" s="105"/>
      <c r="Q39" s="104">
        <f aca="true" t="shared" si="13" ref="Q39:S40">Q40</f>
        <v>0</v>
      </c>
      <c r="R39" s="105">
        <f t="shared" si="13"/>
        <v>0</v>
      </c>
      <c r="S39" s="76">
        <f t="shared" si="13"/>
        <v>111.16</v>
      </c>
    </row>
    <row r="40" spans="1:19" s="2" customFormat="1" ht="48" customHeight="1">
      <c r="A40" s="4" t="s">
        <v>4</v>
      </c>
      <c r="B40" s="5"/>
      <c r="C40" s="44">
        <f>C41</f>
        <v>100</v>
      </c>
      <c r="D40" s="44">
        <f>D41</f>
        <v>0</v>
      </c>
      <c r="E40" s="44">
        <f>E41</f>
        <v>100</v>
      </c>
      <c r="F40" s="5" t="s">
        <v>108</v>
      </c>
      <c r="G40" s="5"/>
      <c r="H40" s="44">
        <f>H41</f>
        <v>100</v>
      </c>
      <c r="I40" s="44">
        <f>I41</f>
        <v>0</v>
      </c>
      <c r="J40" s="44">
        <f t="shared" si="12"/>
        <v>100</v>
      </c>
      <c r="K40" s="70">
        <f t="shared" si="12"/>
        <v>0</v>
      </c>
      <c r="L40" s="44">
        <f t="shared" si="12"/>
        <v>0</v>
      </c>
      <c r="M40" s="44">
        <f t="shared" si="12"/>
        <v>0</v>
      </c>
      <c r="N40" s="70">
        <f t="shared" si="12"/>
        <v>100</v>
      </c>
      <c r="O40" s="106">
        <f t="shared" si="12"/>
        <v>0</v>
      </c>
      <c r="P40" s="106"/>
      <c r="Q40" s="106">
        <f t="shared" si="13"/>
        <v>0</v>
      </c>
      <c r="R40" s="107">
        <f t="shared" si="13"/>
        <v>0</v>
      </c>
      <c r="S40" s="76">
        <f t="shared" si="13"/>
        <v>111.16</v>
      </c>
    </row>
    <row r="41" spans="1:19" ht="27" customHeight="1">
      <c r="A41" s="4" t="s">
        <v>58</v>
      </c>
      <c r="B41" s="5" t="s">
        <v>17</v>
      </c>
      <c r="C41" s="44">
        <v>100</v>
      </c>
      <c r="D41" s="44"/>
      <c r="E41" s="44">
        <f>C41+D41</f>
        <v>100</v>
      </c>
      <c r="F41" s="5" t="s">
        <v>108</v>
      </c>
      <c r="G41" s="5" t="s">
        <v>19</v>
      </c>
      <c r="H41" s="44">
        <v>100</v>
      </c>
      <c r="I41" s="44"/>
      <c r="J41" s="44">
        <f>H41+I41</f>
        <v>100</v>
      </c>
      <c r="K41" s="70"/>
      <c r="L41" s="44"/>
      <c r="M41" s="44"/>
      <c r="N41" s="70">
        <f>J41+K41+L41+M41</f>
        <v>100</v>
      </c>
      <c r="O41" s="106"/>
      <c r="P41" s="106"/>
      <c r="Q41" s="106"/>
      <c r="R41" s="107"/>
      <c r="S41" s="76">
        <v>111.16</v>
      </c>
    </row>
    <row r="42" spans="1:19" ht="36" customHeight="1">
      <c r="A42" s="13" t="s">
        <v>296</v>
      </c>
      <c r="B42" s="14"/>
      <c r="C42" s="43"/>
      <c r="D42" s="43">
        <f>D43</f>
        <v>1260.08</v>
      </c>
      <c r="E42" s="43">
        <f>C42+D42</f>
        <v>1260.08</v>
      </c>
      <c r="F42" s="14" t="s">
        <v>297</v>
      </c>
      <c r="G42" s="14"/>
      <c r="H42" s="43"/>
      <c r="I42" s="43">
        <f aca="true" t="shared" si="14" ref="I42:O42">I43</f>
        <v>1260.08</v>
      </c>
      <c r="J42" s="43">
        <f t="shared" si="14"/>
        <v>1260.08</v>
      </c>
      <c r="K42" s="69">
        <f t="shared" si="14"/>
        <v>0</v>
      </c>
      <c r="L42" s="43">
        <f t="shared" si="14"/>
        <v>0</v>
      </c>
      <c r="M42" s="43">
        <f t="shared" si="14"/>
        <v>26</v>
      </c>
      <c r="N42" s="69">
        <f t="shared" si="14"/>
        <v>1286.08</v>
      </c>
      <c r="O42" s="104">
        <f t="shared" si="14"/>
        <v>0</v>
      </c>
      <c r="P42" s="104"/>
      <c r="Q42" s="104">
        <f>Q43</f>
        <v>0</v>
      </c>
      <c r="R42" s="105">
        <f>R43+R44</f>
        <v>0</v>
      </c>
      <c r="S42" s="75">
        <f>S43+S44</f>
        <v>1736.58</v>
      </c>
    </row>
    <row r="43" spans="1:19" ht="36" customHeight="1">
      <c r="A43" s="4" t="s">
        <v>16</v>
      </c>
      <c r="B43" s="5" t="s">
        <v>17</v>
      </c>
      <c r="C43" s="44"/>
      <c r="D43" s="44">
        <v>1260.08</v>
      </c>
      <c r="E43" s="44">
        <f>C43+D43</f>
        <v>1260.08</v>
      </c>
      <c r="F43" s="5" t="s">
        <v>297</v>
      </c>
      <c r="G43" s="5" t="s">
        <v>17</v>
      </c>
      <c r="H43" s="44"/>
      <c r="I43" s="44">
        <v>1260.08</v>
      </c>
      <c r="J43" s="44">
        <f>H43+I43</f>
        <v>1260.08</v>
      </c>
      <c r="K43" s="70"/>
      <c r="L43" s="44"/>
      <c r="M43" s="44">
        <v>26</v>
      </c>
      <c r="N43" s="70">
        <f>J43+M43+K43</f>
        <v>1286.08</v>
      </c>
      <c r="O43" s="106"/>
      <c r="P43" s="106"/>
      <c r="Q43" s="106"/>
      <c r="R43" s="107">
        <v>-26</v>
      </c>
      <c r="S43" s="76">
        <v>1710.58</v>
      </c>
    </row>
    <row r="44" spans="1:19" ht="22.5" customHeight="1">
      <c r="A44" s="4" t="s">
        <v>58</v>
      </c>
      <c r="B44" s="5"/>
      <c r="C44" s="44"/>
      <c r="D44" s="44"/>
      <c r="E44" s="44"/>
      <c r="F44" s="5" t="s">
        <v>297</v>
      </c>
      <c r="G44" s="5" t="s">
        <v>19</v>
      </c>
      <c r="H44" s="44"/>
      <c r="I44" s="44"/>
      <c r="J44" s="44"/>
      <c r="K44" s="70"/>
      <c r="L44" s="44"/>
      <c r="M44" s="44"/>
      <c r="N44" s="70"/>
      <c r="O44" s="106"/>
      <c r="P44" s="106"/>
      <c r="Q44" s="106"/>
      <c r="R44" s="107">
        <v>26</v>
      </c>
      <c r="S44" s="76">
        <v>26</v>
      </c>
    </row>
    <row r="45" spans="1:19" ht="24.75" customHeight="1">
      <c r="A45" s="30" t="s">
        <v>109</v>
      </c>
      <c r="B45" s="31"/>
      <c r="C45" s="40" t="e">
        <f>C46</f>
        <v>#REF!</v>
      </c>
      <c r="D45" s="40" t="e">
        <f>D46</f>
        <v>#REF!</v>
      </c>
      <c r="E45" s="40" t="e">
        <f>E46</f>
        <v>#REF!</v>
      </c>
      <c r="F45" s="31" t="s">
        <v>20</v>
      </c>
      <c r="G45" s="31"/>
      <c r="H45" s="40" t="e">
        <f aca="true" t="shared" si="15" ref="H45:O45">H46</f>
        <v>#REF!</v>
      </c>
      <c r="I45" s="40" t="e">
        <f t="shared" si="15"/>
        <v>#REF!</v>
      </c>
      <c r="J45" s="40" t="e">
        <f t="shared" si="15"/>
        <v>#REF!</v>
      </c>
      <c r="K45" s="66" t="e">
        <f t="shared" si="15"/>
        <v>#REF!</v>
      </c>
      <c r="L45" s="40" t="e">
        <f t="shared" si="15"/>
        <v>#REF!</v>
      </c>
      <c r="M45" s="40" t="e">
        <f t="shared" si="15"/>
        <v>#REF!</v>
      </c>
      <c r="N45" s="66" t="e">
        <f t="shared" si="15"/>
        <v>#REF!</v>
      </c>
      <c r="O45" s="98" t="e">
        <f t="shared" si="15"/>
        <v>#REF!</v>
      </c>
      <c r="P45" s="98"/>
      <c r="Q45" s="98" t="e">
        <f>Q46</f>
        <v>#REF!</v>
      </c>
      <c r="R45" s="99" t="e">
        <f>R46</f>
        <v>#REF!</v>
      </c>
      <c r="S45" s="134">
        <f>S46</f>
        <v>699043.52</v>
      </c>
    </row>
    <row r="46" spans="1:19" s="36" customFormat="1" ht="38.25" customHeight="1">
      <c r="A46" s="12" t="s">
        <v>151</v>
      </c>
      <c r="B46" s="23"/>
      <c r="C46" s="45" t="e">
        <f>C47+C56+C67+C76</f>
        <v>#REF!</v>
      </c>
      <c r="D46" s="45" t="e">
        <f>D47+D56+D67+D76</f>
        <v>#REF!</v>
      </c>
      <c r="E46" s="45" t="e">
        <f>E47+E56+E67+E76</f>
        <v>#REF!</v>
      </c>
      <c r="F46" s="23" t="s">
        <v>110</v>
      </c>
      <c r="G46" s="23"/>
      <c r="H46" s="45" t="e">
        <f aca="true" t="shared" si="16" ref="H46:O46">H47+H56+H67+H76</f>
        <v>#REF!</v>
      </c>
      <c r="I46" s="45" t="e">
        <f t="shared" si="16"/>
        <v>#REF!</v>
      </c>
      <c r="J46" s="45" t="e">
        <f t="shared" si="16"/>
        <v>#REF!</v>
      </c>
      <c r="K46" s="67" t="e">
        <f t="shared" si="16"/>
        <v>#REF!</v>
      </c>
      <c r="L46" s="45" t="e">
        <f t="shared" si="16"/>
        <v>#REF!</v>
      </c>
      <c r="M46" s="45" t="e">
        <f t="shared" si="16"/>
        <v>#REF!</v>
      </c>
      <c r="N46" s="67" t="e">
        <f t="shared" si="16"/>
        <v>#REF!</v>
      </c>
      <c r="O46" s="100" t="e">
        <f t="shared" si="16"/>
        <v>#REF!</v>
      </c>
      <c r="P46" s="100"/>
      <c r="Q46" s="100" t="e">
        <f>Q47+Q56+Q67+Q76</f>
        <v>#REF!</v>
      </c>
      <c r="R46" s="101" t="e">
        <f>R47+R56+R67+R76</f>
        <v>#REF!</v>
      </c>
      <c r="S46" s="71">
        <f>S47+S56+S67+S76</f>
        <v>699043.52</v>
      </c>
    </row>
    <row r="47" spans="1:19" ht="41.25" customHeight="1">
      <c r="A47" s="15" t="s">
        <v>403</v>
      </c>
      <c r="B47" s="16"/>
      <c r="C47" s="46" t="e">
        <f>C48+#REF!+C52</f>
        <v>#REF!</v>
      </c>
      <c r="D47" s="46" t="e">
        <f>D48+#REF!+D52</f>
        <v>#REF!</v>
      </c>
      <c r="E47" s="46" t="e">
        <f>E48+#REF!+E52</f>
        <v>#REF!</v>
      </c>
      <c r="F47" s="16" t="s">
        <v>111</v>
      </c>
      <c r="G47" s="16"/>
      <c r="H47" s="46" t="e">
        <f>H48+#REF!+H52</f>
        <v>#REF!</v>
      </c>
      <c r="I47" s="46" t="e">
        <f>I48+#REF!+I52</f>
        <v>#REF!</v>
      </c>
      <c r="J47" s="46" t="e">
        <f>J48+#REF!+J52+J54</f>
        <v>#REF!</v>
      </c>
      <c r="K47" s="46" t="e">
        <f>K48+#REF!+K52+K54</f>
        <v>#REF!</v>
      </c>
      <c r="L47" s="46" t="e">
        <f>L48+#REF!+L52+L54</f>
        <v>#REF!</v>
      </c>
      <c r="M47" s="46" t="e">
        <f>M48+#REF!+M52+M54</f>
        <v>#REF!</v>
      </c>
      <c r="N47" s="71" t="e">
        <f>N48+#REF!+N52+N54</f>
        <v>#REF!</v>
      </c>
      <c r="O47" s="101" t="e">
        <f>O48+#REF!+O52+O54</f>
        <v>#REF!</v>
      </c>
      <c r="P47" s="101"/>
      <c r="Q47" s="100" t="e">
        <f>Q48+#REF!+Q52+Q54</f>
        <v>#REF!</v>
      </c>
      <c r="R47" s="101" t="e">
        <f>R48+#REF!+R52+R54</f>
        <v>#REF!</v>
      </c>
      <c r="S47" s="71">
        <f>S48+S52+S54</f>
        <v>393145.6</v>
      </c>
    </row>
    <row r="48" spans="1:19" ht="81.75" customHeight="1">
      <c r="A48" s="13" t="s">
        <v>63</v>
      </c>
      <c r="B48" s="14"/>
      <c r="C48" s="43">
        <f>C49</f>
        <v>55064.4</v>
      </c>
      <c r="D48" s="43" t="e">
        <f>D49</f>
        <v>#REF!</v>
      </c>
      <c r="E48" s="43" t="e">
        <f>E49</f>
        <v>#REF!</v>
      </c>
      <c r="F48" s="29" t="s">
        <v>371</v>
      </c>
      <c r="G48" s="14"/>
      <c r="H48" s="43">
        <f aca="true" t="shared" si="17" ref="H48:O48">H49</f>
        <v>55064.4</v>
      </c>
      <c r="I48" s="43" t="e">
        <f t="shared" si="17"/>
        <v>#REF!</v>
      </c>
      <c r="J48" s="43">
        <f t="shared" si="17"/>
        <v>56535.6</v>
      </c>
      <c r="K48" s="69">
        <f t="shared" si="17"/>
        <v>18.16</v>
      </c>
      <c r="L48" s="43">
        <f t="shared" si="17"/>
        <v>0</v>
      </c>
      <c r="M48" s="43">
        <f t="shared" si="17"/>
        <v>0</v>
      </c>
      <c r="N48" s="69">
        <f t="shared" si="17"/>
        <v>56553.76</v>
      </c>
      <c r="O48" s="104">
        <f t="shared" si="17"/>
        <v>126.31</v>
      </c>
      <c r="P48" s="104"/>
      <c r="Q48" s="104">
        <f>Q49</f>
        <v>0</v>
      </c>
      <c r="R48" s="105">
        <f>R49</f>
        <v>0</v>
      </c>
      <c r="S48" s="73">
        <f>S49</f>
        <v>67853.47</v>
      </c>
    </row>
    <row r="49" spans="1:19" ht="57" customHeight="1">
      <c r="A49" s="4" t="s">
        <v>70</v>
      </c>
      <c r="B49" s="5"/>
      <c r="C49" s="44">
        <f>C51</f>
        <v>55064.4</v>
      </c>
      <c r="D49" s="44" t="e">
        <f>D51+#REF!</f>
        <v>#REF!</v>
      </c>
      <c r="E49" s="44" t="e">
        <f>E51+#REF!</f>
        <v>#REF!</v>
      </c>
      <c r="F49" s="5" t="s">
        <v>112</v>
      </c>
      <c r="G49" s="5"/>
      <c r="H49" s="44">
        <f>H51</f>
        <v>55064.4</v>
      </c>
      <c r="I49" s="44" t="e">
        <f>I51+#REF!</f>
        <v>#REF!</v>
      </c>
      <c r="J49" s="44">
        <f aca="true" t="shared" si="18" ref="J49:O49">J50+J51</f>
        <v>56535.6</v>
      </c>
      <c r="K49" s="70">
        <f t="shared" si="18"/>
        <v>18.16</v>
      </c>
      <c r="L49" s="44">
        <f t="shared" si="18"/>
        <v>0</v>
      </c>
      <c r="M49" s="44">
        <f t="shared" si="18"/>
        <v>0</v>
      </c>
      <c r="N49" s="70">
        <f t="shared" si="18"/>
        <v>56553.76</v>
      </c>
      <c r="O49" s="106">
        <f t="shared" si="18"/>
        <v>126.31</v>
      </c>
      <c r="P49" s="106"/>
      <c r="Q49" s="106">
        <f>Q50+Q51</f>
        <v>0</v>
      </c>
      <c r="R49" s="107">
        <f>R50+R51</f>
        <v>0</v>
      </c>
      <c r="S49" s="76">
        <f>S50+S51</f>
        <v>67853.47</v>
      </c>
    </row>
    <row r="50" spans="1:19" ht="48.75" customHeight="1">
      <c r="A50" s="4" t="s">
        <v>16</v>
      </c>
      <c r="B50" s="5" t="s">
        <v>17</v>
      </c>
      <c r="C50" s="44"/>
      <c r="D50" s="44">
        <v>1471.2</v>
      </c>
      <c r="E50" s="44">
        <f>C50+D50</f>
        <v>1471.2</v>
      </c>
      <c r="F50" s="5" t="s">
        <v>112</v>
      </c>
      <c r="G50" s="5" t="s">
        <v>17</v>
      </c>
      <c r="H50" s="44"/>
      <c r="I50" s="44">
        <v>1471.2</v>
      </c>
      <c r="J50" s="44">
        <f>H50+I50</f>
        <v>1471.2</v>
      </c>
      <c r="K50" s="70">
        <v>18.16</v>
      </c>
      <c r="L50" s="44"/>
      <c r="M50" s="44"/>
      <c r="N50" s="70">
        <f>J50+K50+L50+M50</f>
        <v>1489.3600000000001</v>
      </c>
      <c r="O50" s="106">
        <v>126.31</v>
      </c>
      <c r="P50" s="106"/>
      <c r="Q50" s="106"/>
      <c r="R50" s="107"/>
      <c r="S50" s="76">
        <v>7288.86</v>
      </c>
    </row>
    <row r="51" spans="1:19" ht="54" customHeight="1">
      <c r="A51" s="4" t="s">
        <v>69</v>
      </c>
      <c r="B51" s="5" t="s">
        <v>13</v>
      </c>
      <c r="C51" s="44">
        <f>53708.9+1355.5</f>
        <v>55064.4</v>
      </c>
      <c r="D51" s="44"/>
      <c r="E51" s="44">
        <f>C51+D51</f>
        <v>55064.4</v>
      </c>
      <c r="F51" s="5" t="s">
        <v>112</v>
      </c>
      <c r="G51" s="5" t="s">
        <v>13</v>
      </c>
      <c r="H51" s="44">
        <f>53708.9+1355.5</f>
        <v>55064.4</v>
      </c>
      <c r="I51" s="44"/>
      <c r="J51" s="44">
        <f>H51+I51</f>
        <v>55064.4</v>
      </c>
      <c r="K51" s="70"/>
      <c r="L51" s="44"/>
      <c r="M51" s="44"/>
      <c r="N51" s="70">
        <f>J51+K51+L51+M51</f>
        <v>55064.4</v>
      </c>
      <c r="O51" s="106"/>
      <c r="P51" s="106"/>
      <c r="Q51" s="106"/>
      <c r="R51" s="107"/>
      <c r="S51" s="76">
        <v>60564.61</v>
      </c>
    </row>
    <row r="52" spans="1:19" ht="98.25" customHeight="1">
      <c r="A52" s="28" t="s">
        <v>316</v>
      </c>
      <c r="B52" s="29"/>
      <c r="C52" s="50">
        <f>C53</f>
        <v>93824.46</v>
      </c>
      <c r="D52" s="50">
        <f>D53</f>
        <v>0</v>
      </c>
      <c r="E52" s="50">
        <f>E53</f>
        <v>93824.46</v>
      </c>
      <c r="F52" s="29" t="s">
        <v>113</v>
      </c>
      <c r="G52" s="29"/>
      <c r="H52" s="50">
        <f aca="true" t="shared" si="19" ref="H52:O52">H53</f>
        <v>93824.46</v>
      </c>
      <c r="I52" s="50">
        <f t="shared" si="19"/>
        <v>0</v>
      </c>
      <c r="J52" s="50">
        <f t="shared" si="19"/>
        <v>93824.46</v>
      </c>
      <c r="K52" s="72">
        <f t="shared" si="19"/>
        <v>0</v>
      </c>
      <c r="L52" s="50">
        <f t="shared" si="19"/>
        <v>0</v>
      </c>
      <c r="M52" s="50">
        <f t="shared" si="19"/>
        <v>0</v>
      </c>
      <c r="N52" s="72">
        <f t="shared" si="19"/>
        <v>93824.46</v>
      </c>
      <c r="O52" s="108">
        <f t="shared" si="19"/>
        <v>0</v>
      </c>
      <c r="P52" s="108"/>
      <c r="Q52" s="108">
        <f>Q53</f>
        <v>0</v>
      </c>
      <c r="R52" s="109">
        <f>R53</f>
        <v>0</v>
      </c>
      <c r="S52" s="77">
        <f>S53</f>
        <v>99292.13</v>
      </c>
    </row>
    <row r="53" spans="1:19" ht="54.75" customHeight="1">
      <c r="A53" s="4" t="s">
        <v>69</v>
      </c>
      <c r="B53" s="5" t="s">
        <v>13</v>
      </c>
      <c r="C53" s="44">
        <v>93824.46</v>
      </c>
      <c r="D53" s="44"/>
      <c r="E53" s="44">
        <f>C53+D53</f>
        <v>93824.46</v>
      </c>
      <c r="F53" s="5" t="s">
        <v>113</v>
      </c>
      <c r="G53" s="5" t="s">
        <v>13</v>
      </c>
      <c r="H53" s="44">
        <v>93824.46</v>
      </c>
      <c r="I53" s="44"/>
      <c r="J53" s="44">
        <f>H53+I53</f>
        <v>93824.46</v>
      </c>
      <c r="K53" s="70"/>
      <c r="L53" s="44"/>
      <c r="M53" s="44"/>
      <c r="N53" s="70">
        <f>J53+K53+L53+M53</f>
        <v>93824.46</v>
      </c>
      <c r="O53" s="106"/>
      <c r="P53" s="106"/>
      <c r="Q53" s="106"/>
      <c r="R53" s="107"/>
      <c r="S53" s="76">
        <v>99292.13</v>
      </c>
    </row>
    <row r="54" spans="1:19" ht="95.25" customHeight="1">
      <c r="A54" s="13" t="s">
        <v>358</v>
      </c>
      <c r="B54" s="14"/>
      <c r="C54" s="43"/>
      <c r="D54" s="43"/>
      <c r="E54" s="43"/>
      <c r="F54" s="14" t="s">
        <v>359</v>
      </c>
      <c r="G54" s="14"/>
      <c r="H54" s="43"/>
      <c r="I54" s="43"/>
      <c r="J54" s="43"/>
      <c r="K54" s="69"/>
      <c r="L54" s="43">
        <f>L55</f>
        <v>110766.98</v>
      </c>
      <c r="M54" s="43">
        <f>M55</f>
        <v>26000</v>
      </c>
      <c r="N54" s="69">
        <f>N55</f>
        <v>136766.97999999998</v>
      </c>
      <c r="O54" s="104"/>
      <c r="P54" s="104"/>
      <c r="Q54" s="104">
        <f>Q55</f>
        <v>91114.78</v>
      </c>
      <c r="R54" s="105">
        <f>R55</f>
        <v>0</v>
      </c>
      <c r="S54" s="73">
        <f>S55</f>
        <v>226000</v>
      </c>
    </row>
    <row r="55" spans="1:19" s="2" customFormat="1" ht="44.25" customHeight="1">
      <c r="A55" s="4" t="s">
        <v>146</v>
      </c>
      <c r="B55" s="5"/>
      <c r="C55" s="44"/>
      <c r="D55" s="44"/>
      <c r="E55" s="44"/>
      <c r="F55" s="5" t="s">
        <v>359</v>
      </c>
      <c r="G55" s="5" t="s">
        <v>48</v>
      </c>
      <c r="H55" s="44"/>
      <c r="I55" s="44"/>
      <c r="J55" s="44"/>
      <c r="K55" s="70"/>
      <c r="L55" s="44">
        <v>110766.98</v>
      </c>
      <c r="M55" s="44">
        <v>26000</v>
      </c>
      <c r="N55" s="70">
        <f>K55+L55+M55</f>
        <v>136766.97999999998</v>
      </c>
      <c r="O55" s="106"/>
      <c r="P55" s="106"/>
      <c r="Q55" s="70">
        <v>91114.78</v>
      </c>
      <c r="R55" s="107"/>
      <c r="S55" s="76">
        <v>226000</v>
      </c>
    </row>
    <row r="56" spans="1:19" ht="51.75" customHeight="1">
      <c r="A56" s="10" t="s">
        <v>64</v>
      </c>
      <c r="B56" s="9"/>
      <c r="C56" s="42">
        <f>C57+C61</f>
        <v>205395.91999999998</v>
      </c>
      <c r="D56" s="42" t="e">
        <f>D57+D61</f>
        <v>#REF!</v>
      </c>
      <c r="E56" s="42" t="e">
        <f>E57+E61</f>
        <v>#REF!</v>
      </c>
      <c r="F56" s="9" t="s">
        <v>114</v>
      </c>
      <c r="G56" s="9"/>
      <c r="H56" s="42">
        <f>H57+H61</f>
        <v>205395.91999999998</v>
      </c>
      <c r="I56" s="42" t="e">
        <f>I57+I61</f>
        <v>#REF!</v>
      </c>
      <c r="J56" s="42">
        <f>J57+J61</f>
        <v>205264.08</v>
      </c>
      <c r="K56" s="68">
        <f>K57+K61</f>
        <v>0</v>
      </c>
      <c r="L56" s="42">
        <f>L57+L61+L63+L65</f>
        <v>3954.04</v>
      </c>
      <c r="M56" s="42">
        <f>M57+M61+M63+M65</f>
        <v>-0.03</v>
      </c>
      <c r="N56" s="68">
        <f>N57+N61+N63+N65</f>
        <v>209218.09</v>
      </c>
      <c r="O56" s="102">
        <f>O57+O61</f>
        <v>0</v>
      </c>
      <c r="P56" s="102"/>
      <c r="Q56" s="102">
        <f>Q57+Q61+Q63+Q65</f>
        <v>0</v>
      </c>
      <c r="R56" s="103">
        <f>R57+R61+R63+R65</f>
        <v>3069.4</v>
      </c>
      <c r="S56" s="75">
        <f>S57+S61+S63+S65</f>
        <v>230583.88999999998</v>
      </c>
    </row>
    <row r="57" spans="1:19" ht="72" customHeight="1">
      <c r="A57" s="19" t="s">
        <v>65</v>
      </c>
      <c r="B57" s="18"/>
      <c r="C57" s="47">
        <f>C58</f>
        <v>65381.4</v>
      </c>
      <c r="D57" s="47" t="e">
        <f>D58</f>
        <v>#REF!</v>
      </c>
      <c r="E57" s="47" t="e">
        <f>E58</f>
        <v>#REF!</v>
      </c>
      <c r="F57" s="60" t="s">
        <v>372</v>
      </c>
      <c r="G57" s="18"/>
      <c r="H57" s="47">
        <f aca="true" t="shared" si="20" ref="H57:O57">H58</f>
        <v>65381.4</v>
      </c>
      <c r="I57" s="47" t="e">
        <f t="shared" si="20"/>
        <v>#REF!</v>
      </c>
      <c r="J57" s="47">
        <f t="shared" si="20"/>
        <v>65249.56</v>
      </c>
      <c r="K57" s="73">
        <f t="shared" si="20"/>
        <v>0</v>
      </c>
      <c r="L57" s="47">
        <f t="shared" si="20"/>
        <v>0</v>
      </c>
      <c r="M57" s="47">
        <f t="shared" si="20"/>
        <v>-0.03</v>
      </c>
      <c r="N57" s="73">
        <f t="shared" si="20"/>
        <v>65249.53</v>
      </c>
      <c r="O57" s="104">
        <f t="shared" si="20"/>
        <v>0</v>
      </c>
      <c r="P57" s="104"/>
      <c r="Q57" s="104">
        <f>Q58</f>
        <v>0</v>
      </c>
      <c r="R57" s="105">
        <f>R58</f>
        <v>3069.4</v>
      </c>
      <c r="S57" s="73">
        <f>S58</f>
        <v>77433.86</v>
      </c>
    </row>
    <row r="58" spans="1:19" ht="75" customHeight="1">
      <c r="A58" s="4" t="s">
        <v>71</v>
      </c>
      <c r="B58" s="5"/>
      <c r="C58" s="44">
        <f>C60</f>
        <v>65381.4</v>
      </c>
      <c r="D58" s="44" t="e">
        <f>D60+#REF!</f>
        <v>#REF!</v>
      </c>
      <c r="E58" s="44" t="e">
        <f>E60+#REF!</f>
        <v>#REF!</v>
      </c>
      <c r="F58" s="5" t="s">
        <v>115</v>
      </c>
      <c r="G58" s="5"/>
      <c r="H58" s="44">
        <f>H60</f>
        <v>65381.4</v>
      </c>
      <c r="I58" s="44" t="e">
        <f>I60+#REF!</f>
        <v>#REF!</v>
      </c>
      <c r="J58" s="44">
        <f aca="true" t="shared" si="21" ref="J58:O58">J59+J60</f>
        <v>65249.56</v>
      </c>
      <c r="K58" s="70">
        <f t="shared" si="21"/>
        <v>0</v>
      </c>
      <c r="L58" s="44">
        <f t="shared" si="21"/>
        <v>0</v>
      </c>
      <c r="M58" s="44">
        <f t="shared" si="21"/>
        <v>-0.03</v>
      </c>
      <c r="N58" s="70">
        <f t="shared" si="21"/>
        <v>65249.53</v>
      </c>
      <c r="O58" s="106">
        <f t="shared" si="21"/>
        <v>0</v>
      </c>
      <c r="P58" s="106"/>
      <c r="Q58" s="106">
        <f>Q59+Q60</f>
        <v>0</v>
      </c>
      <c r="R58" s="106">
        <f>R59+R60</f>
        <v>3069.4</v>
      </c>
      <c r="S58" s="76">
        <f>S59+S60</f>
        <v>77433.86</v>
      </c>
    </row>
    <row r="59" spans="1:19" ht="42" customHeight="1">
      <c r="A59" s="4" t="s">
        <v>16</v>
      </c>
      <c r="B59" s="5" t="s">
        <v>17</v>
      </c>
      <c r="C59" s="44"/>
      <c r="D59" s="44">
        <v>83.89</v>
      </c>
      <c r="E59" s="44">
        <f>C59+D59</f>
        <v>83.89</v>
      </c>
      <c r="F59" s="5" t="s">
        <v>115</v>
      </c>
      <c r="G59" s="5" t="s">
        <v>17</v>
      </c>
      <c r="H59" s="44"/>
      <c r="I59" s="44">
        <v>83.89</v>
      </c>
      <c r="J59" s="44">
        <f>H59+I59</f>
        <v>83.89</v>
      </c>
      <c r="K59" s="70"/>
      <c r="L59" s="44"/>
      <c r="M59" s="44"/>
      <c r="N59" s="70">
        <f>J59+K59+M59</f>
        <v>83.89</v>
      </c>
      <c r="O59" s="106"/>
      <c r="P59" s="106"/>
      <c r="Q59" s="106"/>
      <c r="R59" s="107"/>
      <c r="S59" s="76">
        <v>5281.42</v>
      </c>
    </row>
    <row r="60" spans="1:19" ht="60.75" customHeight="1">
      <c r="A60" s="4" t="s">
        <v>69</v>
      </c>
      <c r="B60" s="5" t="s">
        <v>13</v>
      </c>
      <c r="C60" s="44">
        <v>65381.4</v>
      </c>
      <c r="D60" s="44">
        <f>-215.73</f>
        <v>-215.73</v>
      </c>
      <c r="E60" s="44">
        <f>C60+D60</f>
        <v>65165.67</v>
      </c>
      <c r="F60" s="5" t="s">
        <v>115</v>
      </c>
      <c r="G60" s="5" t="s">
        <v>13</v>
      </c>
      <c r="H60" s="44">
        <v>65381.4</v>
      </c>
      <c r="I60" s="44">
        <f>-215.73</f>
        <v>-215.73</v>
      </c>
      <c r="J60" s="44">
        <f>H60+I60</f>
        <v>65165.67</v>
      </c>
      <c r="K60" s="70"/>
      <c r="L60" s="44"/>
      <c r="M60" s="44">
        <v>-0.03</v>
      </c>
      <c r="N60" s="70">
        <f>J60+K60+M60</f>
        <v>65165.64</v>
      </c>
      <c r="O60" s="106"/>
      <c r="P60" s="106"/>
      <c r="Q60" s="106"/>
      <c r="R60" s="44">
        <v>3069.4</v>
      </c>
      <c r="S60" s="76">
        <v>72152.44</v>
      </c>
    </row>
    <row r="61" spans="1:19" ht="162.75" customHeight="1">
      <c r="A61" s="57" t="s">
        <v>317</v>
      </c>
      <c r="B61" s="60"/>
      <c r="C61" s="61">
        <f>C62</f>
        <v>140014.52</v>
      </c>
      <c r="D61" s="61">
        <f>D62</f>
        <v>0</v>
      </c>
      <c r="E61" s="61">
        <f>E62</f>
        <v>140014.52</v>
      </c>
      <c r="F61" s="60" t="s">
        <v>116</v>
      </c>
      <c r="G61" s="60"/>
      <c r="H61" s="61">
        <f aca="true" t="shared" si="22" ref="H61:O61">H62</f>
        <v>140014.52</v>
      </c>
      <c r="I61" s="61">
        <f t="shared" si="22"/>
        <v>0</v>
      </c>
      <c r="J61" s="61">
        <f t="shared" si="22"/>
        <v>140014.52</v>
      </c>
      <c r="K61" s="77">
        <f t="shared" si="22"/>
        <v>0</v>
      </c>
      <c r="L61" s="61">
        <f t="shared" si="22"/>
        <v>0</v>
      </c>
      <c r="M61" s="61">
        <f t="shared" si="22"/>
        <v>0</v>
      </c>
      <c r="N61" s="77">
        <f t="shared" si="22"/>
        <v>140014.52</v>
      </c>
      <c r="O61" s="108">
        <f t="shared" si="22"/>
        <v>0</v>
      </c>
      <c r="P61" s="108"/>
      <c r="Q61" s="108">
        <f>Q62</f>
        <v>0</v>
      </c>
      <c r="R61" s="109">
        <f>R62</f>
        <v>0</v>
      </c>
      <c r="S61" s="77">
        <f>S62</f>
        <v>149195.99</v>
      </c>
    </row>
    <row r="62" spans="1:19" ht="50.25" customHeight="1">
      <c r="A62" s="4" t="s">
        <v>69</v>
      </c>
      <c r="B62" s="5" t="s">
        <v>13</v>
      </c>
      <c r="C62" s="44">
        <v>140014.52</v>
      </c>
      <c r="D62" s="44"/>
      <c r="E62" s="44">
        <f>C62+D62</f>
        <v>140014.52</v>
      </c>
      <c r="F62" s="5" t="s">
        <v>116</v>
      </c>
      <c r="G62" s="5" t="s">
        <v>13</v>
      </c>
      <c r="H62" s="44">
        <v>140014.52</v>
      </c>
      <c r="I62" s="44"/>
      <c r="J62" s="44">
        <f>H62+I62</f>
        <v>140014.52</v>
      </c>
      <c r="K62" s="70"/>
      <c r="L62" s="44"/>
      <c r="M62" s="44"/>
      <c r="N62" s="70">
        <f>J62+K62+L62+M62</f>
        <v>140014.52</v>
      </c>
      <c r="O62" s="106"/>
      <c r="P62" s="106"/>
      <c r="Q62" s="106"/>
      <c r="R62" s="107"/>
      <c r="S62" s="76">
        <v>149195.99</v>
      </c>
    </row>
    <row r="63" spans="1:19" ht="66.75" customHeight="1">
      <c r="A63" s="13" t="s">
        <v>360</v>
      </c>
      <c r="B63" s="14"/>
      <c r="C63" s="43"/>
      <c r="D63" s="43"/>
      <c r="E63" s="43"/>
      <c r="F63" s="14" t="s">
        <v>361</v>
      </c>
      <c r="G63" s="14"/>
      <c r="H63" s="43"/>
      <c r="I63" s="43"/>
      <c r="J63" s="43"/>
      <c r="K63" s="69"/>
      <c r="L63" s="43">
        <f>L64</f>
        <v>1587.56</v>
      </c>
      <c r="M63" s="43">
        <f>M64</f>
        <v>0</v>
      </c>
      <c r="N63" s="69">
        <f>N64</f>
        <v>1587.56</v>
      </c>
      <c r="O63" s="104"/>
      <c r="P63" s="104"/>
      <c r="Q63" s="104">
        <f>Q64</f>
        <v>0</v>
      </c>
      <c r="R63" s="105">
        <f>R64</f>
        <v>0</v>
      </c>
      <c r="S63" s="73">
        <f>S64</f>
        <v>1587.56</v>
      </c>
    </row>
    <row r="64" spans="1:19" ht="42" customHeight="1">
      <c r="A64" s="4" t="s">
        <v>16</v>
      </c>
      <c r="B64" s="5"/>
      <c r="C64" s="44"/>
      <c r="D64" s="44"/>
      <c r="E64" s="44"/>
      <c r="F64" s="5" t="s">
        <v>361</v>
      </c>
      <c r="G64" s="5" t="s">
        <v>17</v>
      </c>
      <c r="H64" s="44"/>
      <c r="I64" s="44"/>
      <c r="J64" s="44"/>
      <c r="K64" s="70"/>
      <c r="L64" s="44">
        <v>1587.56</v>
      </c>
      <c r="M64" s="44"/>
      <c r="N64" s="70">
        <f>K64+L64+M64</f>
        <v>1587.56</v>
      </c>
      <c r="O64" s="106"/>
      <c r="P64" s="106"/>
      <c r="Q64" s="106"/>
      <c r="R64" s="107"/>
      <c r="S64" s="76">
        <v>1587.56</v>
      </c>
    </row>
    <row r="65" spans="1:19" ht="83.25" customHeight="1">
      <c r="A65" s="13" t="s">
        <v>362</v>
      </c>
      <c r="B65" s="14"/>
      <c r="C65" s="43"/>
      <c r="D65" s="43"/>
      <c r="E65" s="43"/>
      <c r="F65" s="14" t="s">
        <v>363</v>
      </c>
      <c r="G65" s="14"/>
      <c r="H65" s="43"/>
      <c r="I65" s="43"/>
      <c r="J65" s="43"/>
      <c r="K65" s="69"/>
      <c r="L65" s="43">
        <f>L66</f>
        <v>2366.48</v>
      </c>
      <c r="M65" s="43">
        <f>M66</f>
        <v>0</v>
      </c>
      <c r="N65" s="69">
        <f>N66</f>
        <v>2366.48</v>
      </c>
      <c r="O65" s="104"/>
      <c r="P65" s="104"/>
      <c r="Q65" s="104">
        <f>Q66</f>
        <v>0</v>
      </c>
      <c r="R65" s="105">
        <f>R66</f>
        <v>0</v>
      </c>
      <c r="S65" s="73">
        <f>S66</f>
        <v>2366.48</v>
      </c>
    </row>
    <row r="66" spans="1:19" ht="50.25" customHeight="1">
      <c r="A66" s="4" t="s">
        <v>16</v>
      </c>
      <c r="B66" s="5"/>
      <c r="C66" s="44"/>
      <c r="D66" s="44"/>
      <c r="E66" s="44"/>
      <c r="F66" s="5" t="s">
        <v>363</v>
      </c>
      <c r="G66" s="5" t="s">
        <v>17</v>
      </c>
      <c r="H66" s="44"/>
      <c r="I66" s="44"/>
      <c r="J66" s="44"/>
      <c r="K66" s="70"/>
      <c r="L66" s="44">
        <v>2366.48</v>
      </c>
      <c r="M66" s="44"/>
      <c r="N66" s="70">
        <f>K66+L66+M66</f>
        <v>2366.48</v>
      </c>
      <c r="O66" s="106"/>
      <c r="P66" s="106"/>
      <c r="Q66" s="106"/>
      <c r="R66" s="107"/>
      <c r="S66" s="76">
        <v>2366.48</v>
      </c>
    </row>
    <row r="67" spans="1:19" ht="35.25" customHeight="1">
      <c r="A67" s="10" t="s">
        <v>66</v>
      </c>
      <c r="B67" s="9"/>
      <c r="C67" s="42">
        <f>C68+C73</f>
        <v>40441.6</v>
      </c>
      <c r="D67" s="42">
        <f>D68+D73</f>
        <v>1641.7</v>
      </c>
      <c r="E67" s="42">
        <f>E68+E73</f>
        <v>42083.299999999996</v>
      </c>
      <c r="F67" s="9" t="s">
        <v>117</v>
      </c>
      <c r="G67" s="9"/>
      <c r="H67" s="42">
        <f aca="true" t="shared" si="23" ref="H67:O67">H68+H73</f>
        <v>40441.6</v>
      </c>
      <c r="I67" s="42">
        <f t="shared" si="23"/>
        <v>1641.7</v>
      </c>
      <c r="J67" s="42">
        <f t="shared" si="23"/>
        <v>42083.299999999996</v>
      </c>
      <c r="K67" s="68">
        <f t="shared" si="23"/>
        <v>0</v>
      </c>
      <c r="L67" s="42">
        <f t="shared" si="23"/>
        <v>0</v>
      </c>
      <c r="M67" s="42">
        <f t="shared" si="23"/>
        <v>0.03</v>
      </c>
      <c r="N67" s="68">
        <f t="shared" si="23"/>
        <v>42083.329999999994</v>
      </c>
      <c r="O67" s="102">
        <f t="shared" si="23"/>
        <v>5858.71</v>
      </c>
      <c r="P67" s="102"/>
      <c r="Q67" s="102">
        <f>Q68+Q73</f>
        <v>0</v>
      </c>
      <c r="R67" s="103">
        <f>R68+R73</f>
        <v>74.95</v>
      </c>
      <c r="S67" s="75">
        <f>S68+S73</f>
        <v>45092.66</v>
      </c>
    </row>
    <row r="68" spans="1:19" ht="31.5">
      <c r="A68" s="19" t="s">
        <v>67</v>
      </c>
      <c r="B68" s="18"/>
      <c r="C68" s="47">
        <f>C69</f>
        <v>39517.5</v>
      </c>
      <c r="D68" s="47">
        <f>D69</f>
        <v>1641.7</v>
      </c>
      <c r="E68" s="47">
        <f>E69</f>
        <v>41159.2</v>
      </c>
      <c r="F68" s="60" t="s">
        <v>373</v>
      </c>
      <c r="G68" s="18"/>
      <c r="H68" s="47">
        <f aca="true" t="shared" si="24" ref="H68:O68">H69</f>
        <v>39517.5</v>
      </c>
      <c r="I68" s="47">
        <f t="shared" si="24"/>
        <v>1641.7</v>
      </c>
      <c r="J68" s="47">
        <f t="shared" si="24"/>
        <v>41159.2</v>
      </c>
      <c r="K68" s="73">
        <f t="shared" si="24"/>
        <v>0</v>
      </c>
      <c r="L68" s="47">
        <f t="shared" si="24"/>
        <v>0</v>
      </c>
      <c r="M68" s="47">
        <f t="shared" si="24"/>
        <v>0.03</v>
      </c>
      <c r="N68" s="73">
        <f t="shared" si="24"/>
        <v>41159.229999999996</v>
      </c>
      <c r="O68" s="104">
        <f t="shared" si="24"/>
        <v>5858.71</v>
      </c>
      <c r="P68" s="104"/>
      <c r="Q68" s="104">
        <f>Q69</f>
        <v>0</v>
      </c>
      <c r="R68" s="105">
        <f>R69</f>
        <v>0</v>
      </c>
      <c r="S68" s="73">
        <f>S69</f>
        <v>45069.11</v>
      </c>
    </row>
    <row r="69" spans="1:19" ht="63.75" customHeight="1">
      <c r="A69" s="4" t="s">
        <v>68</v>
      </c>
      <c r="B69" s="5"/>
      <c r="C69" s="44">
        <f>C70</f>
        <v>39517.5</v>
      </c>
      <c r="D69" s="44">
        <f>D70+D72</f>
        <v>1641.7</v>
      </c>
      <c r="E69" s="44">
        <f>E70+E72</f>
        <v>41159.2</v>
      </c>
      <c r="F69" s="5" t="s">
        <v>118</v>
      </c>
      <c r="G69" s="5"/>
      <c r="H69" s="44">
        <f>H70</f>
        <v>39517.5</v>
      </c>
      <c r="I69" s="44">
        <f aca="true" t="shared" si="25" ref="I69:N69">I70+I72</f>
        <v>1641.7</v>
      </c>
      <c r="J69" s="44">
        <f t="shared" si="25"/>
        <v>41159.2</v>
      </c>
      <c r="K69" s="70">
        <f t="shared" si="25"/>
        <v>0</v>
      </c>
      <c r="L69" s="44">
        <f t="shared" si="25"/>
        <v>0</v>
      </c>
      <c r="M69" s="44">
        <f t="shared" si="25"/>
        <v>0.03</v>
      </c>
      <c r="N69" s="70">
        <f t="shared" si="25"/>
        <v>41159.229999999996</v>
      </c>
      <c r="O69" s="106">
        <f>O70+O72+O71</f>
        <v>5858.71</v>
      </c>
      <c r="P69" s="106"/>
      <c r="Q69" s="106">
        <f>Q70+Q72+Q71</f>
        <v>0</v>
      </c>
      <c r="R69" s="106">
        <f>R70+R72+R71</f>
        <v>0</v>
      </c>
      <c r="S69" s="76">
        <f>S70+S72+S71</f>
        <v>45069.11</v>
      </c>
    </row>
    <row r="70" spans="1:19" ht="47.25">
      <c r="A70" s="4" t="s">
        <v>69</v>
      </c>
      <c r="B70" s="20" t="s">
        <v>13</v>
      </c>
      <c r="C70" s="48">
        <v>39517.5</v>
      </c>
      <c r="D70" s="48"/>
      <c r="E70" s="44">
        <f>C70+D70</f>
        <v>39517.5</v>
      </c>
      <c r="F70" s="20" t="s">
        <v>118</v>
      </c>
      <c r="G70" s="20" t="s">
        <v>13</v>
      </c>
      <c r="H70" s="48">
        <v>39517.5</v>
      </c>
      <c r="I70" s="48"/>
      <c r="J70" s="44">
        <f>H70+I70</f>
        <v>39517.5</v>
      </c>
      <c r="K70" s="70"/>
      <c r="L70" s="44"/>
      <c r="M70" s="44">
        <v>0.03</v>
      </c>
      <c r="N70" s="70">
        <f>J70+M70</f>
        <v>39517.53</v>
      </c>
      <c r="O70" s="106"/>
      <c r="P70" s="106"/>
      <c r="Q70" s="106"/>
      <c r="R70" s="107"/>
      <c r="S70" s="76">
        <v>36693.03</v>
      </c>
    </row>
    <row r="71" spans="1:19" ht="38.25" customHeight="1">
      <c r="A71" s="4" t="s">
        <v>146</v>
      </c>
      <c r="B71" s="20"/>
      <c r="C71" s="48"/>
      <c r="D71" s="48"/>
      <c r="E71" s="44"/>
      <c r="F71" s="20" t="s">
        <v>118</v>
      </c>
      <c r="G71" s="20" t="s">
        <v>48</v>
      </c>
      <c r="H71" s="48"/>
      <c r="I71" s="48"/>
      <c r="J71" s="44"/>
      <c r="K71" s="70"/>
      <c r="L71" s="44"/>
      <c r="M71" s="44"/>
      <c r="N71" s="70"/>
      <c r="O71" s="70">
        <v>5858.71</v>
      </c>
      <c r="P71" s="70"/>
      <c r="Q71" s="70"/>
      <c r="R71" s="44"/>
      <c r="S71" s="76">
        <v>5858.71</v>
      </c>
    </row>
    <row r="72" spans="1:19" ht="31.5">
      <c r="A72" s="4" t="s">
        <v>16</v>
      </c>
      <c r="B72" s="20" t="s">
        <v>17</v>
      </c>
      <c r="C72" s="48"/>
      <c r="D72" s="48">
        <v>1641.7</v>
      </c>
      <c r="E72" s="44">
        <f>C72+D72</f>
        <v>1641.7</v>
      </c>
      <c r="F72" s="20" t="s">
        <v>118</v>
      </c>
      <c r="G72" s="20" t="s">
        <v>17</v>
      </c>
      <c r="H72" s="48"/>
      <c r="I72" s="48">
        <v>1641.7</v>
      </c>
      <c r="J72" s="44">
        <f>H72+I72</f>
        <v>1641.7</v>
      </c>
      <c r="K72" s="70"/>
      <c r="L72" s="44"/>
      <c r="M72" s="44"/>
      <c r="N72" s="70">
        <f>J72+K72+L72+M72</f>
        <v>1641.7</v>
      </c>
      <c r="O72" s="70"/>
      <c r="P72" s="70"/>
      <c r="Q72" s="70"/>
      <c r="R72" s="44"/>
      <c r="S72" s="76">
        <v>2517.37</v>
      </c>
    </row>
    <row r="73" spans="1:19" ht="47.25">
      <c r="A73" s="19" t="s">
        <v>271</v>
      </c>
      <c r="B73" s="21"/>
      <c r="C73" s="49">
        <f aca="true" t="shared" si="26" ref="C73:E74">C74</f>
        <v>924.1</v>
      </c>
      <c r="D73" s="49">
        <f t="shared" si="26"/>
        <v>0</v>
      </c>
      <c r="E73" s="49">
        <f t="shared" si="26"/>
        <v>924.1</v>
      </c>
      <c r="F73" s="21" t="s">
        <v>272</v>
      </c>
      <c r="G73" s="21"/>
      <c r="H73" s="49">
        <f aca="true" t="shared" si="27" ref="H73:O74">H74</f>
        <v>924.1</v>
      </c>
      <c r="I73" s="49">
        <f t="shared" si="27"/>
        <v>0</v>
      </c>
      <c r="J73" s="49">
        <f t="shared" si="27"/>
        <v>924.1</v>
      </c>
      <c r="K73" s="75">
        <f t="shared" si="27"/>
        <v>0</v>
      </c>
      <c r="L73" s="49">
        <f t="shared" si="27"/>
        <v>0</v>
      </c>
      <c r="M73" s="49">
        <f t="shared" si="27"/>
        <v>0</v>
      </c>
      <c r="N73" s="75">
        <f t="shared" si="27"/>
        <v>924.1</v>
      </c>
      <c r="O73" s="102">
        <f t="shared" si="27"/>
        <v>0</v>
      </c>
      <c r="P73" s="102"/>
      <c r="Q73" s="102">
        <f aca="true" t="shared" si="28" ref="Q73:S74">Q74</f>
        <v>0</v>
      </c>
      <c r="R73" s="103">
        <f t="shared" si="28"/>
        <v>74.95</v>
      </c>
      <c r="S73" s="75">
        <f t="shared" si="28"/>
        <v>23.55</v>
      </c>
    </row>
    <row r="74" spans="1:19" ht="69.75" customHeight="1">
      <c r="A74" s="4" t="s">
        <v>68</v>
      </c>
      <c r="B74" s="20"/>
      <c r="C74" s="48">
        <f t="shared" si="26"/>
        <v>924.1</v>
      </c>
      <c r="D74" s="48">
        <f t="shared" si="26"/>
        <v>0</v>
      </c>
      <c r="E74" s="48">
        <f t="shared" si="26"/>
        <v>924.1</v>
      </c>
      <c r="F74" s="20" t="s">
        <v>272</v>
      </c>
      <c r="G74" s="20"/>
      <c r="H74" s="48">
        <f t="shared" si="27"/>
        <v>924.1</v>
      </c>
      <c r="I74" s="48">
        <f t="shared" si="27"/>
        <v>0</v>
      </c>
      <c r="J74" s="48">
        <f t="shared" si="27"/>
        <v>924.1</v>
      </c>
      <c r="K74" s="76">
        <f t="shared" si="27"/>
        <v>0</v>
      </c>
      <c r="L74" s="48">
        <f t="shared" si="27"/>
        <v>0</v>
      </c>
      <c r="M74" s="48">
        <f t="shared" si="27"/>
        <v>0</v>
      </c>
      <c r="N74" s="76">
        <f t="shared" si="27"/>
        <v>924.1</v>
      </c>
      <c r="O74" s="106">
        <f t="shared" si="27"/>
        <v>0</v>
      </c>
      <c r="P74" s="106"/>
      <c r="Q74" s="106">
        <f t="shared" si="28"/>
        <v>0</v>
      </c>
      <c r="R74" s="107">
        <f t="shared" si="28"/>
        <v>74.95</v>
      </c>
      <c r="S74" s="76">
        <f t="shared" si="28"/>
        <v>23.55</v>
      </c>
    </row>
    <row r="75" spans="1:19" ht="47.25">
      <c r="A75" s="4" t="s">
        <v>69</v>
      </c>
      <c r="B75" s="20" t="s">
        <v>13</v>
      </c>
      <c r="C75" s="48">
        <v>924.1</v>
      </c>
      <c r="D75" s="48"/>
      <c r="E75" s="44">
        <f>C75+D75</f>
        <v>924.1</v>
      </c>
      <c r="F75" s="20" t="s">
        <v>272</v>
      </c>
      <c r="G75" s="20" t="s">
        <v>13</v>
      </c>
      <c r="H75" s="48">
        <v>924.1</v>
      </c>
      <c r="I75" s="48"/>
      <c r="J75" s="44">
        <f>H75+I75</f>
        <v>924.1</v>
      </c>
      <c r="K75" s="70"/>
      <c r="L75" s="44"/>
      <c r="M75" s="44"/>
      <c r="N75" s="70">
        <f>J75+K75+L75+M75</f>
        <v>924.1</v>
      </c>
      <c r="O75" s="106"/>
      <c r="P75" s="106"/>
      <c r="Q75" s="106"/>
      <c r="R75" s="107">
        <v>74.95</v>
      </c>
      <c r="S75" s="76">
        <v>23.55</v>
      </c>
    </row>
    <row r="76" spans="1:19" ht="34.5" customHeight="1">
      <c r="A76" s="10" t="s">
        <v>61</v>
      </c>
      <c r="B76" s="9"/>
      <c r="C76" s="42" t="e">
        <f>C77+C82+C85+C88+C92+#REF!</f>
        <v>#REF!</v>
      </c>
      <c r="D76" s="42" t="e">
        <f>D77+D82+D85+D88+D92+#REF!</f>
        <v>#REF!</v>
      </c>
      <c r="E76" s="42" t="e">
        <f>E77+E82+E85+E88+E92+#REF!</f>
        <v>#REF!</v>
      </c>
      <c r="F76" s="9" t="s">
        <v>119</v>
      </c>
      <c r="G76" s="9"/>
      <c r="H76" s="42" t="e">
        <f>H77+H82+H85+H88+H92+#REF!</f>
        <v>#REF!</v>
      </c>
      <c r="I76" s="42" t="e">
        <f>I77+I82+I85+I88+I92+#REF!</f>
        <v>#REF!</v>
      </c>
      <c r="J76" s="42" t="e">
        <f>J77+J82+J85+J88+J92+#REF!</f>
        <v>#REF!</v>
      </c>
      <c r="K76" s="68" t="e">
        <f>K77+K82+K85+K88+K92+#REF!</f>
        <v>#REF!</v>
      </c>
      <c r="L76" s="42" t="e">
        <f>L77+L82+L85+L88+L92+#REF!</f>
        <v>#REF!</v>
      </c>
      <c r="M76" s="42" t="e">
        <f>M77+M82+M85+M88+M92+#REF!</f>
        <v>#REF!</v>
      </c>
      <c r="N76" s="68" t="e">
        <f>N77+N82+N85+N88+N92+#REF!</f>
        <v>#REF!</v>
      </c>
      <c r="O76" s="102" t="e">
        <f>O77+O82+O85+O88+O92+#REF!</f>
        <v>#REF!</v>
      </c>
      <c r="P76" s="102"/>
      <c r="Q76" s="102" t="e">
        <f>Q77+Q82+Q85+Q88+Q92+#REF!</f>
        <v>#REF!</v>
      </c>
      <c r="R76" s="103" t="e">
        <f>R77+R82+R85+R88+R92+#REF!</f>
        <v>#REF!</v>
      </c>
      <c r="S76" s="75">
        <f>S77+S82+S85+S88+S92</f>
        <v>30221.370000000003</v>
      </c>
    </row>
    <row r="77" spans="1:19" ht="48" customHeight="1">
      <c r="A77" s="19" t="s">
        <v>89</v>
      </c>
      <c r="B77" s="21"/>
      <c r="C77" s="49">
        <f>C80+C78</f>
        <v>10287.48</v>
      </c>
      <c r="D77" s="49">
        <f>D80+D78</f>
        <v>204.21</v>
      </c>
      <c r="E77" s="49">
        <f>E80+E78</f>
        <v>10491.69</v>
      </c>
      <c r="F77" s="21" t="s">
        <v>120</v>
      </c>
      <c r="G77" s="21"/>
      <c r="H77" s="49">
        <f aca="true" t="shared" si="29" ref="H77:O77">H80+H78</f>
        <v>10287.48</v>
      </c>
      <c r="I77" s="49">
        <f t="shared" si="29"/>
        <v>204.21</v>
      </c>
      <c r="J77" s="49">
        <f t="shared" si="29"/>
        <v>10491.69</v>
      </c>
      <c r="K77" s="75">
        <f t="shared" si="29"/>
        <v>0</v>
      </c>
      <c r="L77" s="49">
        <f t="shared" si="29"/>
        <v>0</v>
      </c>
      <c r="M77" s="49">
        <f t="shared" si="29"/>
        <v>0</v>
      </c>
      <c r="N77" s="75">
        <f t="shared" si="29"/>
        <v>10491.69</v>
      </c>
      <c r="O77" s="102">
        <f t="shared" si="29"/>
        <v>0</v>
      </c>
      <c r="P77" s="102"/>
      <c r="Q77" s="102">
        <f>Q80+Q78</f>
        <v>0</v>
      </c>
      <c r="R77" s="103">
        <f>R80+R78</f>
        <v>0</v>
      </c>
      <c r="S77" s="75">
        <f>S80+S78</f>
        <v>10691.69</v>
      </c>
    </row>
    <row r="78" spans="1:19" ht="67.5" customHeight="1">
      <c r="A78" s="28" t="s">
        <v>364</v>
      </c>
      <c r="B78" s="16"/>
      <c r="C78" s="46">
        <f>C79</f>
        <v>2189.6</v>
      </c>
      <c r="D78" s="46">
        <f>D79</f>
        <v>0</v>
      </c>
      <c r="E78" s="46">
        <f>E79</f>
        <v>2189.6</v>
      </c>
      <c r="F78" s="16" t="s">
        <v>270</v>
      </c>
      <c r="G78" s="16"/>
      <c r="H78" s="46">
        <f aca="true" t="shared" si="30" ref="H78:O78">H79</f>
        <v>2189.6</v>
      </c>
      <c r="I78" s="46">
        <f t="shared" si="30"/>
        <v>0</v>
      </c>
      <c r="J78" s="46">
        <f t="shared" si="30"/>
        <v>2189.6</v>
      </c>
      <c r="K78" s="71">
        <f t="shared" si="30"/>
        <v>0</v>
      </c>
      <c r="L78" s="46">
        <f t="shared" si="30"/>
        <v>0</v>
      </c>
      <c r="M78" s="46">
        <f t="shared" si="30"/>
        <v>0</v>
      </c>
      <c r="N78" s="71">
        <f t="shared" si="30"/>
        <v>2189.6</v>
      </c>
      <c r="O78" s="100">
        <f t="shared" si="30"/>
        <v>0</v>
      </c>
      <c r="P78" s="100"/>
      <c r="Q78" s="100">
        <f>Q79</f>
        <v>0</v>
      </c>
      <c r="R78" s="101">
        <f>R79</f>
        <v>0</v>
      </c>
      <c r="S78" s="71">
        <f>S79</f>
        <v>2389.6</v>
      </c>
    </row>
    <row r="79" spans="1:19" ht="47.25">
      <c r="A79" s="22" t="s">
        <v>69</v>
      </c>
      <c r="B79" s="20" t="s">
        <v>13</v>
      </c>
      <c r="C79" s="48">
        <v>2189.6</v>
      </c>
      <c r="D79" s="48"/>
      <c r="E79" s="44">
        <f>C79+D79</f>
        <v>2189.6</v>
      </c>
      <c r="F79" s="20" t="s">
        <v>270</v>
      </c>
      <c r="G79" s="20" t="s">
        <v>13</v>
      </c>
      <c r="H79" s="48">
        <v>2189.6</v>
      </c>
      <c r="I79" s="48"/>
      <c r="J79" s="44">
        <f>H79+I79</f>
        <v>2189.6</v>
      </c>
      <c r="K79" s="70"/>
      <c r="L79" s="44"/>
      <c r="M79" s="44"/>
      <c r="N79" s="70">
        <f>J79+K79+L79+M79</f>
        <v>2189.6</v>
      </c>
      <c r="O79" s="106"/>
      <c r="P79" s="106"/>
      <c r="Q79" s="106"/>
      <c r="R79" s="107"/>
      <c r="S79" s="76">
        <v>2389.6</v>
      </c>
    </row>
    <row r="80" spans="1:19" ht="71.25" customHeight="1">
      <c r="A80" s="28" t="s">
        <v>318</v>
      </c>
      <c r="B80" s="29"/>
      <c r="C80" s="50">
        <f>C81</f>
        <v>8097.88</v>
      </c>
      <c r="D80" s="50">
        <f>D81</f>
        <v>204.21</v>
      </c>
      <c r="E80" s="50">
        <f>E81</f>
        <v>8302.09</v>
      </c>
      <c r="F80" s="29" t="s">
        <v>121</v>
      </c>
      <c r="G80" s="29"/>
      <c r="H80" s="50">
        <f aca="true" t="shared" si="31" ref="H80:O80">H81</f>
        <v>8097.88</v>
      </c>
      <c r="I80" s="50">
        <f t="shared" si="31"/>
        <v>204.21</v>
      </c>
      <c r="J80" s="50">
        <f t="shared" si="31"/>
        <v>8302.09</v>
      </c>
      <c r="K80" s="72">
        <f t="shared" si="31"/>
        <v>0</v>
      </c>
      <c r="L80" s="50">
        <f t="shared" si="31"/>
        <v>0</v>
      </c>
      <c r="M80" s="50">
        <f t="shared" si="31"/>
        <v>0</v>
      </c>
      <c r="N80" s="72">
        <f t="shared" si="31"/>
        <v>8302.09</v>
      </c>
      <c r="O80" s="108">
        <f t="shared" si="31"/>
        <v>0</v>
      </c>
      <c r="P80" s="108"/>
      <c r="Q80" s="108">
        <f>Q81</f>
        <v>0</v>
      </c>
      <c r="R80" s="109">
        <f>R81</f>
        <v>0</v>
      </c>
      <c r="S80" s="77">
        <f>S81</f>
        <v>8302.09</v>
      </c>
    </row>
    <row r="81" spans="1:19" ht="47.25">
      <c r="A81" s="22" t="s">
        <v>69</v>
      </c>
      <c r="B81" s="20" t="s">
        <v>13</v>
      </c>
      <c r="C81" s="48">
        <v>8097.88</v>
      </c>
      <c r="D81" s="48">
        <v>204.21</v>
      </c>
      <c r="E81" s="44">
        <f>C81+D81</f>
        <v>8302.09</v>
      </c>
      <c r="F81" s="20" t="s">
        <v>121</v>
      </c>
      <c r="G81" s="20" t="s">
        <v>13</v>
      </c>
      <c r="H81" s="48">
        <v>8097.88</v>
      </c>
      <c r="I81" s="48">
        <v>204.21</v>
      </c>
      <c r="J81" s="44">
        <f>H81+I81</f>
        <v>8302.09</v>
      </c>
      <c r="K81" s="70"/>
      <c r="L81" s="44"/>
      <c r="M81" s="44"/>
      <c r="N81" s="70">
        <f>J81+K81+L81+M81</f>
        <v>8302.09</v>
      </c>
      <c r="O81" s="106"/>
      <c r="P81" s="106"/>
      <c r="Q81" s="106"/>
      <c r="R81" s="107"/>
      <c r="S81" s="76">
        <v>8302.09</v>
      </c>
    </row>
    <row r="82" spans="1:19" ht="68.25" customHeight="1">
      <c r="A82" s="19" t="s">
        <v>72</v>
      </c>
      <c r="B82" s="18"/>
      <c r="C82" s="47">
        <f aca="true" t="shared" si="32" ref="C82:E83">C83</f>
        <v>3583</v>
      </c>
      <c r="D82" s="47">
        <f t="shared" si="32"/>
        <v>0</v>
      </c>
      <c r="E82" s="47">
        <f t="shared" si="32"/>
        <v>3583</v>
      </c>
      <c r="F82" s="18" t="s">
        <v>260</v>
      </c>
      <c r="G82" s="18"/>
      <c r="H82" s="47">
        <f aca="true" t="shared" si="33" ref="H82:O83">H83</f>
        <v>3583</v>
      </c>
      <c r="I82" s="47">
        <f t="shared" si="33"/>
        <v>0</v>
      </c>
      <c r="J82" s="47">
        <f t="shared" si="33"/>
        <v>3583</v>
      </c>
      <c r="K82" s="73">
        <f t="shared" si="33"/>
        <v>0</v>
      </c>
      <c r="L82" s="47">
        <f t="shared" si="33"/>
        <v>0</v>
      </c>
      <c r="M82" s="47">
        <f t="shared" si="33"/>
        <v>0</v>
      </c>
      <c r="N82" s="73">
        <f t="shared" si="33"/>
        <v>3583</v>
      </c>
      <c r="O82" s="104">
        <f t="shared" si="33"/>
        <v>0</v>
      </c>
      <c r="P82" s="104"/>
      <c r="Q82" s="104">
        <f aca="true" t="shared" si="34" ref="Q82:S83">Q83</f>
        <v>0</v>
      </c>
      <c r="R82" s="105">
        <f t="shared" si="34"/>
        <v>0</v>
      </c>
      <c r="S82" s="73">
        <f t="shared" si="34"/>
        <v>3583</v>
      </c>
    </row>
    <row r="83" spans="1:19" ht="53.25" customHeight="1">
      <c r="A83" s="28" t="s">
        <v>319</v>
      </c>
      <c r="B83" s="29"/>
      <c r="C83" s="50">
        <f t="shared" si="32"/>
        <v>3583</v>
      </c>
      <c r="D83" s="50">
        <f t="shared" si="32"/>
        <v>0</v>
      </c>
      <c r="E83" s="50">
        <f t="shared" si="32"/>
        <v>3583</v>
      </c>
      <c r="F83" s="29" t="s">
        <v>122</v>
      </c>
      <c r="G83" s="29"/>
      <c r="H83" s="50">
        <f t="shared" si="33"/>
        <v>3583</v>
      </c>
      <c r="I83" s="50">
        <f t="shared" si="33"/>
        <v>0</v>
      </c>
      <c r="J83" s="50">
        <f t="shared" si="33"/>
        <v>3583</v>
      </c>
      <c r="K83" s="72">
        <f t="shared" si="33"/>
        <v>0</v>
      </c>
      <c r="L83" s="50">
        <f t="shared" si="33"/>
        <v>0</v>
      </c>
      <c r="M83" s="50">
        <f t="shared" si="33"/>
        <v>0</v>
      </c>
      <c r="N83" s="72">
        <f t="shared" si="33"/>
        <v>3583</v>
      </c>
      <c r="O83" s="108">
        <f t="shared" si="33"/>
        <v>0</v>
      </c>
      <c r="P83" s="108"/>
      <c r="Q83" s="108">
        <f t="shared" si="34"/>
        <v>0</v>
      </c>
      <c r="R83" s="109">
        <f t="shared" si="34"/>
        <v>0</v>
      </c>
      <c r="S83" s="77">
        <f t="shared" si="34"/>
        <v>3583</v>
      </c>
    </row>
    <row r="84" spans="1:19" ht="50.25" customHeight="1">
      <c r="A84" s="4" t="s">
        <v>69</v>
      </c>
      <c r="B84" s="5" t="s">
        <v>13</v>
      </c>
      <c r="C84" s="44">
        <v>3583</v>
      </c>
      <c r="D84" s="44"/>
      <c r="E84" s="44">
        <f>C84+D84</f>
        <v>3583</v>
      </c>
      <c r="F84" s="5" t="s">
        <v>122</v>
      </c>
      <c r="G84" s="5" t="s">
        <v>13</v>
      </c>
      <c r="H84" s="44">
        <v>3583</v>
      </c>
      <c r="I84" s="44"/>
      <c r="J84" s="44">
        <f>H84+I84</f>
        <v>3583</v>
      </c>
      <c r="K84" s="70"/>
      <c r="L84" s="44"/>
      <c r="M84" s="44"/>
      <c r="N84" s="70">
        <f>J84+K84+L84+M84</f>
        <v>3583</v>
      </c>
      <c r="O84" s="106"/>
      <c r="P84" s="106"/>
      <c r="Q84" s="106"/>
      <c r="R84" s="107"/>
      <c r="S84" s="76">
        <v>3583</v>
      </c>
    </row>
    <row r="85" spans="1:19" ht="32.25" customHeight="1">
      <c r="A85" s="13" t="s">
        <v>73</v>
      </c>
      <c r="B85" s="14"/>
      <c r="C85" s="43" t="e">
        <f>#REF!+C86</f>
        <v>#REF!</v>
      </c>
      <c r="D85" s="43" t="e">
        <f>#REF!+D86</f>
        <v>#REF!</v>
      </c>
      <c r="E85" s="43" t="e">
        <f>#REF!+E86</f>
        <v>#REF!</v>
      </c>
      <c r="F85" s="14" t="s">
        <v>261</v>
      </c>
      <c r="G85" s="14"/>
      <c r="H85" s="43" t="e">
        <f>#REF!+H86</f>
        <v>#REF!</v>
      </c>
      <c r="I85" s="43" t="e">
        <f>#REF!+I86</f>
        <v>#REF!</v>
      </c>
      <c r="J85" s="43" t="e">
        <f>#REF!+J86</f>
        <v>#REF!</v>
      </c>
      <c r="K85" s="69" t="e">
        <f>#REF!+K86</f>
        <v>#REF!</v>
      </c>
      <c r="L85" s="43" t="e">
        <f>#REF!+L86</f>
        <v>#REF!</v>
      </c>
      <c r="M85" s="43" t="e">
        <f>#REF!+M86</f>
        <v>#REF!</v>
      </c>
      <c r="N85" s="69" t="e">
        <f>#REF!+N86</f>
        <v>#REF!</v>
      </c>
      <c r="O85" s="104" t="e">
        <f>#REF!+O86</f>
        <v>#REF!</v>
      </c>
      <c r="P85" s="104"/>
      <c r="Q85" s="104" t="e">
        <f>#REF!+Q86</f>
        <v>#REF!</v>
      </c>
      <c r="R85" s="105" t="e">
        <f>#REF!+R86</f>
        <v>#REF!</v>
      </c>
      <c r="S85" s="73">
        <f>S86</f>
        <v>5369.33</v>
      </c>
    </row>
    <row r="86" spans="1:19" ht="69.75" customHeight="1">
      <c r="A86" s="28" t="s">
        <v>320</v>
      </c>
      <c r="B86" s="29"/>
      <c r="C86" s="50">
        <f>C87</f>
        <v>1933.53</v>
      </c>
      <c r="D86" s="50">
        <f>D87</f>
        <v>3118.27</v>
      </c>
      <c r="E86" s="50">
        <f>E87</f>
        <v>5051.8</v>
      </c>
      <c r="F86" s="29" t="s">
        <v>321</v>
      </c>
      <c r="G86" s="29"/>
      <c r="H86" s="50">
        <f aca="true" t="shared" si="35" ref="H86:O86">H87</f>
        <v>1933.53</v>
      </c>
      <c r="I86" s="50">
        <f t="shared" si="35"/>
        <v>3118.27</v>
      </c>
      <c r="J86" s="50">
        <f t="shared" si="35"/>
        <v>5051.8</v>
      </c>
      <c r="K86" s="72">
        <f t="shared" si="35"/>
        <v>0</v>
      </c>
      <c r="L86" s="50">
        <f t="shared" si="35"/>
        <v>0</v>
      </c>
      <c r="M86" s="50">
        <f t="shared" si="35"/>
        <v>317.53</v>
      </c>
      <c r="N86" s="72">
        <f t="shared" si="35"/>
        <v>5369.33</v>
      </c>
      <c r="O86" s="108">
        <f t="shared" si="35"/>
        <v>0</v>
      </c>
      <c r="P86" s="108"/>
      <c r="Q86" s="108">
        <f>Q87</f>
        <v>0</v>
      </c>
      <c r="R86" s="109">
        <f>R87</f>
        <v>0</v>
      </c>
      <c r="S86" s="77">
        <f>S87</f>
        <v>5369.33</v>
      </c>
    </row>
    <row r="87" spans="1:19" ht="39" customHeight="1">
      <c r="A87" s="22" t="s">
        <v>16</v>
      </c>
      <c r="B87" s="20" t="s">
        <v>17</v>
      </c>
      <c r="C87" s="48">
        <v>1933.53</v>
      </c>
      <c r="D87" s="48">
        <v>3118.27</v>
      </c>
      <c r="E87" s="44">
        <f>C87+D87</f>
        <v>5051.8</v>
      </c>
      <c r="F87" s="20" t="s">
        <v>321</v>
      </c>
      <c r="G87" s="20" t="s">
        <v>17</v>
      </c>
      <c r="H87" s="48">
        <v>1933.53</v>
      </c>
      <c r="I87" s="48">
        <v>3118.27</v>
      </c>
      <c r="J87" s="44">
        <f>H87+I87</f>
        <v>5051.8</v>
      </c>
      <c r="K87" s="70"/>
      <c r="L87" s="44"/>
      <c r="M87" s="44">
        <v>317.53</v>
      </c>
      <c r="N87" s="70">
        <f>J87+L87+M87</f>
        <v>5369.33</v>
      </c>
      <c r="O87" s="106"/>
      <c r="P87" s="106"/>
      <c r="Q87" s="106"/>
      <c r="R87" s="107"/>
      <c r="S87" s="76">
        <v>5369.33</v>
      </c>
    </row>
    <row r="88" spans="1:19" ht="69.75" customHeight="1">
      <c r="A88" s="13" t="s">
        <v>74</v>
      </c>
      <c r="B88" s="14"/>
      <c r="C88" s="43">
        <f aca="true" t="shared" si="36" ref="C88:E89">C89</f>
        <v>485</v>
      </c>
      <c r="D88" s="43">
        <f t="shared" si="36"/>
        <v>0</v>
      </c>
      <c r="E88" s="43">
        <f t="shared" si="36"/>
        <v>485</v>
      </c>
      <c r="F88" s="14" t="s">
        <v>262</v>
      </c>
      <c r="G88" s="14"/>
      <c r="H88" s="43">
        <f aca="true" t="shared" si="37" ref="H88:O89">H89</f>
        <v>485</v>
      </c>
      <c r="I88" s="43">
        <f t="shared" si="37"/>
        <v>0</v>
      </c>
      <c r="J88" s="43">
        <f t="shared" si="37"/>
        <v>485</v>
      </c>
      <c r="K88" s="69">
        <f t="shared" si="37"/>
        <v>0</v>
      </c>
      <c r="L88" s="43">
        <f t="shared" si="37"/>
        <v>0</v>
      </c>
      <c r="M88" s="43">
        <f t="shared" si="37"/>
        <v>0</v>
      </c>
      <c r="N88" s="69">
        <f t="shared" si="37"/>
        <v>485</v>
      </c>
      <c r="O88" s="104">
        <f t="shared" si="37"/>
        <v>0</v>
      </c>
      <c r="P88" s="104"/>
      <c r="Q88" s="104">
        <f>Q89</f>
        <v>0</v>
      </c>
      <c r="R88" s="105">
        <f>R89</f>
        <v>0</v>
      </c>
      <c r="S88" s="73">
        <f>S89</f>
        <v>485</v>
      </c>
    </row>
    <row r="89" spans="1:19" ht="21" customHeight="1">
      <c r="A89" s="4" t="s">
        <v>75</v>
      </c>
      <c r="B89" s="5"/>
      <c r="C89" s="44">
        <f t="shared" si="36"/>
        <v>485</v>
      </c>
      <c r="D89" s="44">
        <f t="shared" si="36"/>
        <v>0</v>
      </c>
      <c r="E89" s="44">
        <f t="shared" si="36"/>
        <v>485</v>
      </c>
      <c r="F89" s="5" t="s">
        <v>223</v>
      </c>
      <c r="G89" s="5"/>
      <c r="H89" s="44">
        <f t="shared" si="37"/>
        <v>485</v>
      </c>
      <c r="I89" s="44">
        <f t="shared" si="37"/>
        <v>0</v>
      </c>
      <c r="J89" s="44">
        <f t="shared" si="37"/>
        <v>485</v>
      </c>
      <c r="K89" s="70">
        <f t="shared" si="37"/>
        <v>0</v>
      </c>
      <c r="L89" s="44">
        <f t="shared" si="37"/>
        <v>0</v>
      </c>
      <c r="M89" s="44">
        <f t="shared" si="37"/>
        <v>0</v>
      </c>
      <c r="N89" s="70">
        <f t="shared" si="37"/>
        <v>485</v>
      </c>
      <c r="O89" s="106">
        <f t="shared" si="37"/>
        <v>0</v>
      </c>
      <c r="P89" s="106"/>
      <c r="Q89" s="106">
        <f>Q90</f>
        <v>0</v>
      </c>
      <c r="R89" s="107">
        <f>R90+R91</f>
        <v>0</v>
      </c>
      <c r="S89" s="76">
        <f>S90+S91</f>
        <v>485</v>
      </c>
    </row>
    <row r="90" spans="1:19" ht="31.5" customHeight="1">
      <c r="A90" s="4" t="s">
        <v>16</v>
      </c>
      <c r="B90" s="5" t="s">
        <v>17</v>
      </c>
      <c r="C90" s="44">
        <v>485</v>
      </c>
      <c r="D90" s="44"/>
      <c r="E90" s="44">
        <f>C90+D90</f>
        <v>485</v>
      </c>
      <c r="F90" s="5" t="s">
        <v>223</v>
      </c>
      <c r="G90" s="5" t="s">
        <v>17</v>
      </c>
      <c r="H90" s="44">
        <v>485</v>
      </c>
      <c r="I90" s="44"/>
      <c r="J90" s="44">
        <f>H90+I90</f>
        <v>485</v>
      </c>
      <c r="K90" s="70"/>
      <c r="L90" s="44"/>
      <c r="M90" s="44"/>
      <c r="N90" s="70">
        <f>J90+L90+M90</f>
        <v>485</v>
      </c>
      <c r="O90" s="106"/>
      <c r="P90" s="106"/>
      <c r="Q90" s="106"/>
      <c r="R90" s="107">
        <v>-45</v>
      </c>
      <c r="S90" s="76">
        <v>360</v>
      </c>
    </row>
    <row r="91" spans="1:19" ht="31.5" customHeight="1">
      <c r="A91" s="4" t="s">
        <v>24</v>
      </c>
      <c r="B91" s="5"/>
      <c r="C91" s="44"/>
      <c r="D91" s="44"/>
      <c r="E91" s="44"/>
      <c r="F91" s="5" t="s">
        <v>223</v>
      </c>
      <c r="G91" s="5" t="s">
        <v>25</v>
      </c>
      <c r="H91" s="44"/>
      <c r="I91" s="44"/>
      <c r="J91" s="44"/>
      <c r="K91" s="70"/>
      <c r="L91" s="44"/>
      <c r="M91" s="44"/>
      <c r="N91" s="70"/>
      <c r="O91" s="106"/>
      <c r="P91" s="106"/>
      <c r="Q91" s="106"/>
      <c r="R91" s="107">
        <v>45</v>
      </c>
      <c r="S91" s="76">
        <v>125</v>
      </c>
    </row>
    <row r="92" spans="1:19" ht="50.25" customHeight="1">
      <c r="A92" s="19" t="s">
        <v>18</v>
      </c>
      <c r="B92" s="18"/>
      <c r="C92" s="47">
        <f>C93</f>
        <v>9764.23</v>
      </c>
      <c r="D92" s="47">
        <f>D93</f>
        <v>0</v>
      </c>
      <c r="E92" s="47">
        <f>E93</f>
        <v>9764.23</v>
      </c>
      <c r="F92" s="18" t="s">
        <v>263</v>
      </c>
      <c r="G92" s="18"/>
      <c r="H92" s="47">
        <f aca="true" t="shared" si="38" ref="H92:O92">H93</f>
        <v>9764.23</v>
      </c>
      <c r="I92" s="47">
        <f t="shared" si="38"/>
        <v>0</v>
      </c>
      <c r="J92" s="47">
        <f t="shared" si="38"/>
        <v>9764.23</v>
      </c>
      <c r="K92" s="73">
        <f t="shared" si="38"/>
        <v>0</v>
      </c>
      <c r="L92" s="47">
        <f t="shared" si="38"/>
        <v>0</v>
      </c>
      <c r="M92" s="47">
        <f t="shared" si="38"/>
        <v>0</v>
      </c>
      <c r="N92" s="73">
        <f t="shared" si="38"/>
        <v>9764.23</v>
      </c>
      <c r="O92" s="104">
        <f t="shared" si="38"/>
        <v>0</v>
      </c>
      <c r="P92" s="104"/>
      <c r="Q92" s="104">
        <f>Q93</f>
        <v>0</v>
      </c>
      <c r="R92" s="105">
        <f>R93</f>
        <v>0</v>
      </c>
      <c r="S92" s="73">
        <f>S93</f>
        <v>10092.35</v>
      </c>
    </row>
    <row r="93" spans="1:19" ht="33.75" customHeight="1">
      <c r="A93" s="4" t="s">
        <v>55</v>
      </c>
      <c r="B93" s="5"/>
      <c r="C93" s="44">
        <f>C94+C95+C96</f>
        <v>9764.23</v>
      </c>
      <c r="D93" s="44">
        <f>D94+D95+D96</f>
        <v>0</v>
      </c>
      <c r="E93" s="44">
        <f>E94+E95+E96</f>
        <v>9764.23</v>
      </c>
      <c r="F93" s="5" t="s">
        <v>224</v>
      </c>
      <c r="G93" s="5"/>
      <c r="H93" s="44">
        <f aca="true" t="shared" si="39" ref="H93:O93">H94+H95+H96</f>
        <v>9764.23</v>
      </c>
      <c r="I93" s="44">
        <f t="shared" si="39"/>
        <v>0</v>
      </c>
      <c r="J93" s="44">
        <f t="shared" si="39"/>
        <v>9764.23</v>
      </c>
      <c r="K93" s="70">
        <f t="shared" si="39"/>
        <v>0</v>
      </c>
      <c r="L93" s="44">
        <f t="shared" si="39"/>
        <v>0</v>
      </c>
      <c r="M93" s="44">
        <f t="shared" si="39"/>
        <v>0</v>
      </c>
      <c r="N93" s="70">
        <f t="shared" si="39"/>
        <v>9764.23</v>
      </c>
      <c r="O93" s="106">
        <f t="shared" si="39"/>
        <v>0</v>
      </c>
      <c r="P93" s="106"/>
      <c r="Q93" s="106">
        <f>Q94+Q95+Q96</f>
        <v>0</v>
      </c>
      <c r="R93" s="107">
        <f>R94+R95+R96</f>
        <v>0</v>
      </c>
      <c r="S93" s="76">
        <f>S94+S95+S96</f>
        <v>10092.35</v>
      </c>
    </row>
    <row r="94" spans="1:19" ht="63" customHeight="1">
      <c r="A94" s="4" t="s">
        <v>14</v>
      </c>
      <c r="B94" s="5" t="s">
        <v>15</v>
      </c>
      <c r="C94" s="44">
        <f>6724.8+2031</f>
        <v>8755.8</v>
      </c>
      <c r="D94" s="44"/>
      <c r="E94" s="44">
        <f>C94+D94</f>
        <v>8755.8</v>
      </c>
      <c r="F94" s="5" t="s">
        <v>224</v>
      </c>
      <c r="G94" s="5" t="s">
        <v>15</v>
      </c>
      <c r="H94" s="44">
        <f>6724.8+2031</f>
        <v>8755.8</v>
      </c>
      <c r="I94" s="44"/>
      <c r="J94" s="44">
        <f>H94+I94</f>
        <v>8755.8</v>
      </c>
      <c r="K94" s="70"/>
      <c r="L94" s="44"/>
      <c r="M94" s="44">
        <v>-55.1</v>
      </c>
      <c r="N94" s="70">
        <f>J94+M94</f>
        <v>8700.699999999999</v>
      </c>
      <c r="O94" s="106"/>
      <c r="P94" s="106"/>
      <c r="Q94" s="106"/>
      <c r="R94" s="107"/>
      <c r="S94" s="76">
        <v>9015.69</v>
      </c>
    </row>
    <row r="95" spans="1:19" ht="30" customHeight="1">
      <c r="A95" s="4" t="s">
        <v>16</v>
      </c>
      <c r="B95" s="5" t="s">
        <v>17</v>
      </c>
      <c r="C95" s="44">
        <v>1004.43</v>
      </c>
      <c r="D95" s="44"/>
      <c r="E95" s="44">
        <f>C95+D95</f>
        <v>1004.43</v>
      </c>
      <c r="F95" s="5" t="s">
        <v>224</v>
      </c>
      <c r="G95" s="5" t="s">
        <v>17</v>
      </c>
      <c r="H95" s="44">
        <v>1004.43</v>
      </c>
      <c r="I95" s="44"/>
      <c r="J95" s="44">
        <f>H95+I95</f>
        <v>1004.43</v>
      </c>
      <c r="K95" s="70"/>
      <c r="L95" s="44"/>
      <c r="M95" s="44">
        <v>47.85</v>
      </c>
      <c r="N95" s="70">
        <f>J95+M95</f>
        <v>1052.28</v>
      </c>
      <c r="O95" s="106"/>
      <c r="P95" s="106"/>
      <c r="Q95" s="106"/>
      <c r="R95" s="107"/>
      <c r="S95" s="76">
        <v>1064.91</v>
      </c>
    </row>
    <row r="96" spans="1:19" ht="18" customHeight="1">
      <c r="A96" s="4" t="s">
        <v>58</v>
      </c>
      <c r="B96" s="5" t="s">
        <v>19</v>
      </c>
      <c r="C96" s="44">
        <v>4</v>
      </c>
      <c r="D96" s="44"/>
      <c r="E96" s="44">
        <f>C96+D96</f>
        <v>4</v>
      </c>
      <c r="F96" s="5" t="s">
        <v>224</v>
      </c>
      <c r="G96" s="5" t="s">
        <v>19</v>
      </c>
      <c r="H96" s="44">
        <v>4</v>
      </c>
      <c r="I96" s="44"/>
      <c r="J96" s="44">
        <f>H96+I96</f>
        <v>4</v>
      </c>
      <c r="K96" s="70"/>
      <c r="L96" s="44"/>
      <c r="M96" s="44">
        <v>7.25</v>
      </c>
      <c r="N96" s="70">
        <f>J96+M96</f>
        <v>11.25</v>
      </c>
      <c r="O96" s="106"/>
      <c r="P96" s="106"/>
      <c r="Q96" s="106"/>
      <c r="R96" s="107"/>
      <c r="S96" s="76">
        <v>11.75</v>
      </c>
    </row>
    <row r="97" spans="1:19" ht="15.75">
      <c r="A97" s="30" t="s">
        <v>123</v>
      </c>
      <c r="B97" s="31"/>
      <c r="C97" s="40" t="e">
        <f>C98+C161</f>
        <v>#REF!</v>
      </c>
      <c r="D97" s="40" t="e">
        <f>D98+D161</f>
        <v>#REF!</v>
      </c>
      <c r="E97" s="40" t="e">
        <f>E98+E161</f>
        <v>#REF!</v>
      </c>
      <c r="F97" s="31" t="s">
        <v>23</v>
      </c>
      <c r="G97" s="31"/>
      <c r="H97" s="40" t="e">
        <f aca="true" t="shared" si="40" ref="H97:O97">H98+H161</f>
        <v>#REF!</v>
      </c>
      <c r="I97" s="40" t="e">
        <f t="shared" si="40"/>
        <v>#REF!</v>
      </c>
      <c r="J97" s="40" t="e">
        <f t="shared" si="40"/>
        <v>#REF!</v>
      </c>
      <c r="K97" s="66" t="e">
        <f t="shared" si="40"/>
        <v>#REF!</v>
      </c>
      <c r="L97" s="40" t="e">
        <f t="shared" si="40"/>
        <v>#REF!</v>
      </c>
      <c r="M97" s="40" t="e">
        <f t="shared" si="40"/>
        <v>#REF!</v>
      </c>
      <c r="N97" s="66" t="e">
        <f t="shared" si="40"/>
        <v>#REF!</v>
      </c>
      <c r="O97" s="98" t="e">
        <f t="shared" si="40"/>
        <v>#REF!</v>
      </c>
      <c r="P97" s="98"/>
      <c r="Q97" s="98" t="e">
        <f>Q98+Q161</f>
        <v>#REF!</v>
      </c>
      <c r="R97" s="99" t="e">
        <f>R98+R161</f>
        <v>#REF!</v>
      </c>
      <c r="S97" s="134">
        <f>S98+S161</f>
        <v>33750.66</v>
      </c>
    </row>
    <row r="98" spans="1:19" s="34" customFormat="1" ht="31.5">
      <c r="A98" s="12" t="s">
        <v>150</v>
      </c>
      <c r="B98" s="23"/>
      <c r="C98" s="45">
        <f>C99+C110+C131+C139+C149+C153</f>
        <v>31091.284000000003</v>
      </c>
      <c r="D98" s="45">
        <f>D99+D110+D131+D139+D149+D153</f>
        <v>114.206</v>
      </c>
      <c r="E98" s="45">
        <f>E99+E110+E131+E139+E149+E153</f>
        <v>31205.490000000005</v>
      </c>
      <c r="F98" s="23" t="s">
        <v>39</v>
      </c>
      <c r="G98" s="23"/>
      <c r="H98" s="45">
        <f aca="true" t="shared" si="41" ref="H98:O98">H99+H110+H131+H139+H149+H153</f>
        <v>31091.284000000003</v>
      </c>
      <c r="I98" s="45">
        <f t="shared" si="41"/>
        <v>114.206</v>
      </c>
      <c r="J98" s="45">
        <f t="shared" si="41"/>
        <v>31205.490000000005</v>
      </c>
      <c r="K98" s="67">
        <f t="shared" si="41"/>
        <v>0</v>
      </c>
      <c r="L98" s="45">
        <f t="shared" si="41"/>
        <v>0</v>
      </c>
      <c r="M98" s="45">
        <f t="shared" si="41"/>
        <v>0</v>
      </c>
      <c r="N98" s="67">
        <f t="shared" si="41"/>
        <v>31205.490000000005</v>
      </c>
      <c r="O98" s="100">
        <f t="shared" si="41"/>
        <v>0</v>
      </c>
      <c r="P98" s="100"/>
      <c r="Q98" s="100">
        <f>Q99+Q110+Q131+Q139+Q149+Q153</f>
        <v>0</v>
      </c>
      <c r="R98" s="101">
        <f>R99+R110+R131+R139+R149+R153</f>
        <v>2.5579538487363607E-13</v>
      </c>
      <c r="S98" s="71">
        <f>S99+S110+S131+S139+S149+S153</f>
        <v>32161.010000000002</v>
      </c>
    </row>
    <row r="99" spans="1:19" ht="51.75" customHeight="1">
      <c r="A99" s="17" t="s">
        <v>76</v>
      </c>
      <c r="B99" s="21"/>
      <c r="C99" s="49">
        <f>C100</f>
        <v>5653</v>
      </c>
      <c r="D99" s="49">
        <f>D100</f>
        <v>0</v>
      </c>
      <c r="E99" s="49">
        <f>E100</f>
        <v>5653</v>
      </c>
      <c r="F99" s="21" t="s">
        <v>225</v>
      </c>
      <c r="G99" s="21"/>
      <c r="H99" s="49">
        <f aca="true" t="shared" si="42" ref="H99:O99">H100</f>
        <v>5653</v>
      </c>
      <c r="I99" s="49">
        <f t="shared" si="42"/>
        <v>0</v>
      </c>
      <c r="J99" s="49">
        <f t="shared" si="42"/>
        <v>5653</v>
      </c>
      <c r="K99" s="75">
        <f t="shared" si="42"/>
        <v>0</v>
      </c>
      <c r="L99" s="49">
        <f t="shared" si="42"/>
        <v>0</v>
      </c>
      <c r="M99" s="49">
        <f t="shared" si="42"/>
        <v>0</v>
      </c>
      <c r="N99" s="75">
        <f t="shared" si="42"/>
        <v>5653</v>
      </c>
      <c r="O99" s="102">
        <f t="shared" si="42"/>
        <v>0</v>
      </c>
      <c r="P99" s="102"/>
      <c r="Q99" s="102">
        <f>Q100</f>
        <v>0</v>
      </c>
      <c r="R99" s="103">
        <f>R100</f>
        <v>0</v>
      </c>
      <c r="S99" s="75">
        <f>S100</f>
        <v>5758.219999999999</v>
      </c>
    </row>
    <row r="100" spans="1:19" ht="51.75" customHeight="1">
      <c r="A100" s="19" t="s">
        <v>78</v>
      </c>
      <c r="B100" s="18"/>
      <c r="C100" s="47">
        <f>C101+C104+C106+C108</f>
        <v>5653</v>
      </c>
      <c r="D100" s="47">
        <f>D101+D104+D106+D108</f>
        <v>0</v>
      </c>
      <c r="E100" s="47">
        <f>E101+E104+E106+E108</f>
        <v>5653</v>
      </c>
      <c r="F100" s="18" t="s">
        <v>417</v>
      </c>
      <c r="G100" s="18"/>
      <c r="H100" s="47">
        <f aca="true" t="shared" si="43" ref="H100:O100">H101+H104+H106+H108</f>
        <v>5653</v>
      </c>
      <c r="I100" s="47">
        <f t="shared" si="43"/>
        <v>0</v>
      </c>
      <c r="J100" s="47">
        <f t="shared" si="43"/>
        <v>5653</v>
      </c>
      <c r="K100" s="73">
        <f t="shared" si="43"/>
        <v>0</v>
      </c>
      <c r="L100" s="47">
        <f t="shared" si="43"/>
        <v>0</v>
      </c>
      <c r="M100" s="47">
        <f t="shared" si="43"/>
        <v>0</v>
      </c>
      <c r="N100" s="73">
        <f t="shared" si="43"/>
        <v>5653</v>
      </c>
      <c r="O100" s="104">
        <f t="shared" si="43"/>
        <v>0</v>
      </c>
      <c r="P100" s="104"/>
      <c r="Q100" s="104">
        <f>Q101+Q104+Q106+Q108</f>
        <v>0</v>
      </c>
      <c r="R100" s="105">
        <f>R101+R104+R106+R108</f>
        <v>0</v>
      </c>
      <c r="S100" s="73">
        <f>S101+S104+S106+S108</f>
        <v>5758.219999999999</v>
      </c>
    </row>
    <row r="101" spans="1:19" ht="172.5" customHeight="1">
      <c r="A101" s="10" t="s">
        <v>77</v>
      </c>
      <c r="B101" s="8"/>
      <c r="C101" s="42">
        <f>C103</f>
        <v>1000</v>
      </c>
      <c r="D101" s="42">
        <f>D103</f>
        <v>0</v>
      </c>
      <c r="E101" s="42">
        <f>E103</f>
        <v>1000</v>
      </c>
      <c r="F101" s="9" t="s">
        <v>418</v>
      </c>
      <c r="G101" s="8"/>
      <c r="H101" s="42">
        <f aca="true" t="shared" si="44" ref="H101:O101">H103</f>
        <v>1000</v>
      </c>
      <c r="I101" s="42">
        <f t="shared" si="44"/>
        <v>0</v>
      </c>
      <c r="J101" s="42">
        <f t="shared" si="44"/>
        <v>1000</v>
      </c>
      <c r="K101" s="68">
        <f t="shared" si="44"/>
        <v>0</v>
      </c>
      <c r="L101" s="42">
        <f t="shared" si="44"/>
        <v>0</v>
      </c>
      <c r="M101" s="42">
        <f t="shared" si="44"/>
        <v>0</v>
      </c>
      <c r="N101" s="68">
        <f t="shared" si="44"/>
        <v>1000</v>
      </c>
      <c r="O101" s="102">
        <f t="shared" si="44"/>
        <v>0</v>
      </c>
      <c r="P101" s="102"/>
      <c r="Q101" s="102">
        <f>Q103</f>
        <v>0</v>
      </c>
      <c r="R101" s="103">
        <f>R103</f>
        <v>0</v>
      </c>
      <c r="S101" s="75">
        <f>S103+S102</f>
        <v>1105.2199999999998</v>
      </c>
    </row>
    <row r="102" spans="1:20" ht="43.5" customHeight="1">
      <c r="A102" s="4" t="s">
        <v>16</v>
      </c>
      <c r="B102" s="139"/>
      <c r="C102" s="44"/>
      <c r="D102" s="44"/>
      <c r="E102" s="44"/>
      <c r="F102" s="5" t="s">
        <v>418</v>
      </c>
      <c r="G102" s="20" t="s">
        <v>17</v>
      </c>
      <c r="H102" s="48"/>
      <c r="I102" s="48"/>
      <c r="J102" s="48"/>
      <c r="K102" s="76"/>
      <c r="L102" s="48"/>
      <c r="M102" s="48"/>
      <c r="N102" s="76"/>
      <c r="O102" s="76"/>
      <c r="P102" s="76"/>
      <c r="Q102" s="76"/>
      <c r="R102" s="48"/>
      <c r="S102" s="76">
        <v>47.61</v>
      </c>
      <c r="T102" s="2"/>
    </row>
    <row r="103" spans="1:19" ht="34.5" customHeight="1">
      <c r="A103" s="4" t="s">
        <v>24</v>
      </c>
      <c r="B103" s="5" t="s">
        <v>25</v>
      </c>
      <c r="C103" s="44">
        <v>1000</v>
      </c>
      <c r="D103" s="44"/>
      <c r="E103" s="44">
        <f>C103+D103</f>
        <v>1000</v>
      </c>
      <c r="F103" s="5" t="s">
        <v>418</v>
      </c>
      <c r="G103" s="5" t="s">
        <v>25</v>
      </c>
      <c r="H103" s="44">
        <v>1000</v>
      </c>
      <c r="I103" s="44"/>
      <c r="J103" s="44">
        <f>H103+I103</f>
        <v>1000</v>
      </c>
      <c r="K103" s="70"/>
      <c r="L103" s="44"/>
      <c r="M103" s="44"/>
      <c r="N103" s="70">
        <f>J103+M103</f>
        <v>1000</v>
      </c>
      <c r="O103" s="106"/>
      <c r="P103" s="106"/>
      <c r="Q103" s="106"/>
      <c r="R103" s="107"/>
      <c r="S103" s="76">
        <v>1057.61</v>
      </c>
    </row>
    <row r="104" spans="1:19" ht="113.25" customHeight="1">
      <c r="A104" s="10" t="s">
        <v>79</v>
      </c>
      <c r="B104" s="9"/>
      <c r="C104" s="42">
        <f>C105</f>
        <v>216</v>
      </c>
      <c r="D104" s="42">
        <f>D105</f>
        <v>0</v>
      </c>
      <c r="E104" s="42">
        <f>E105</f>
        <v>216</v>
      </c>
      <c r="F104" s="9" t="s">
        <v>419</v>
      </c>
      <c r="G104" s="9"/>
      <c r="H104" s="42">
        <f aca="true" t="shared" si="45" ref="H104:O104">H105</f>
        <v>216</v>
      </c>
      <c r="I104" s="42">
        <f t="shared" si="45"/>
        <v>0</v>
      </c>
      <c r="J104" s="42">
        <f t="shared" si="45"/>
        <v>216</v>
      </c>
      <c r="K104" s="68">
        <f t="shared" si="45"/>
        <v>0</v>
      </c>
      <c r="L104" s="42">
        <f t="shared" si="45"/>
        <v>0</v>
      </c>
      <c r="M104" s="42">
        <f t="shared" si="45"/>
        <v>0</v>
      </c>
      <c r="N104" s="68">
        <f t="shared" si="45"/>
        <v>216</v>
      </c>
      <c r="O104" s="102">
        <f t="shared" si="45"/>
        <v>0</v>
      </c>
      <c r="P104" s="102"/>
      <c r="Q104" s="102">
        <f>Q105</f>
        <v>0</v>
      </c>
      <c r="R104" s="103">
        <f>R105</f>
        <v>0</v>
      </c>
      <c r="S104" s="75">
        <f>S105</f>
        <v>216</v>
      </c>
    </row>
    <row r="105" spans="1:19" ht="33" customHeight="1">
      <c r="A105" s="22" t="s">
        <v>24</v>
      </c>
      <c r="B105" s="20" t="s">
        <v>25</v>
      </c>
      <c r="C105" s="48">
        <v>216</v>
      </c>
      <c r="D105" s="48"/>
      <c r="E105" s="48">
        <v>216</v>
      </c>
      <c r="F105" s="20" t="s">
        <v>419</v>
      </c>
      <c r="G105" s="20" t="s">
        <v>25</v>
      </c>
      <c r="H105" s="48">
        <v>216</v>
      </c>
      <c r="I105" s="48"/>
      <c r="J105" s="48">
        <v>216</v>
      </c>
      <c r="K105" s="76"/>
      <c r="L105" s="48"/>
      <c r="M105" s="48"/>
      <c r="N105" s="76">
        <f>J105+M105</f>
        <v>216</v>
      </c>
      <c r="O105" s="106"/>
      <c r="P105" s="106"/>
      <c r="Q105" s="106"/>
      <c r="R105" s="107"/>
      <c r="S105" s="76">
        <v>216</v>
      </c>
    </row>
    <row r="106" spans="1:19" ht="180" customHeight="1">
      <c r="A106" s="17" t="s">
        <v>95</v>
      </c>
      <c r="B106" s="21"/>
      <c r="C106" s="49">
        <f>C107</f>
        <v>2997</v>
      </c>
      <c r="D106" s="49">
        <f>D107</f>
        <v>0</v>
      </c>
      <c r="E106" s="49">
        <f>E107</f>
        <v>2997</v>
      </c>
      <c r="F106" s="21" t="s">
        <v>421</v>
      </c>
      <c r="G106" s="21"/>
      <c r="H106" s="49">
        <f aca="true" t="shared" si="46" ref="H106:O106">H107</f>
        <v>2997</v>
      </c>
      <c r="I106" s="49">
        <f t="shared" si="46"/>
        <v>0</v>
      </c>
      <c r="J106" s="49">
        <f t="shared" si="46"/>
        <v>2997</v>
      </c>
      <c r="K106" s="75">
        <f t="shared" si="46"/>
        <v>0</v>
      </c>
      <c r="L106" s="49">
        <f t="shared" si="46"/>
        <v>0</v>
      </c>
      <c r="M106" s="49">
        <f t="shared" si="46"/>
        <v>0</v>
      </c>
      <c r="N106" s="75">
        <f t="shared" si="46"/>
        <v>2997</v>
      </c>
      <c r="O106" s="102">
        <f t="shared" si="46"/>
        <v>0</v>
      </c>
      <c r="P106" s="102"/>
      <c r="Q106" s="102">
        <f>Q107</f>
        <v>0</v>
      </c>
      <c r="R106" s="103">
        <f>R107</f>
        <v>0</v>
      </c>
      <c r="S106" s="75">
        <f>S107</f>
        <v>2997</v>
      </c>
    </row>
    <row r="107" spans="1:19" ht="33" customHeight="1">
      <c r="A107" s="4" t="s">
        <v>24</v>
      </c>
      <c r="B107" s="5" t="s">
        <v>25</v>
      </c>
      <c r="C107" s="44">
        <v>2997</v>
      </c>
      <c r="D107" s="44"/>
      <c r="E107" s="44">
        <f>C107+D107</f>
        <v>2997</v>
      </c>
      <c r="F107" s="5" t="s">
        <v>421</v>
      </c>
      <c r="G107" s="5" t="s">
        <v>25</v>
      </c>
      <c r="H107" s="44">
        <v>2997</v>
      </c>
      <c r="I107" s="44"/>
      <c r="J107" s="44">
        <f>H107+I107</f>
        <v>2997</v>
      </c>
      <c r="K107" s="70"/>
      <c r="L107" s="44"/>
      <c r="M107" s="44"/>
      <c r="N107" s="70">
        <f>J107+M107</f>
        <v>2997</v>
      </c>
      <c r="O107" s="106"/>
      <c r="P107" s="106"/>
      <c r="Q107" s="106"/>
      <c r="R107" s="107"/>
      <c r="S107" s="76">
        <v>2997</v>
      </c>
    </row>
    <row r="108" spans="1:19" ht="135" customHeight="1">
      <c r="A108" s="17" t="s">
        <v>80</v>
      </c>
      <c r="B108" s="21"/>
      <c r="C108" s="49">
        <f>C109</f>
        <v>1440</v>
      </c>
      <c r="D108" s="49">
        <f>D109</f>
        <v>0</v>
      </c>
      <c r="E108" s="49">
        <f>E109</f>
        <v>1440</v>
      </c>
      <c r="F108" s="21" t="s">
        <v>420</v>
      </c>
      <c r="G108" s="21"/>
      <c r="H108" s="49">
        <f aca="true" t="shared" si="47" ref="H108:O108">H109</f>
        <v>1440</v>
      </c>
      <c r="I108" s="49">
        <f t="shared" si="47"/>
        <v>0</v>
      </c>
      <c r="J108" s="49">
        <f t="shared" si="47"/>
        <v>1440</v>
      </c>
      <c r="K108" s="75">
        <f t="shared" si="47"/>
        <v>0</v>
      </c>
      <c r="L108" s="49">
        <f t="shared" si="47"/>
        <v>0</v>
      </c>
      <c r="M108" s="49">
        <f t="shared" si="47"/>
        <v>0</v>
      </c>
      <c r="N108" s="75">
        <f t="shared" si="47"/>
        <v>1440</v>
      </c>
      <c r="O108" s="102">
        <f t="shared" si="47"/>
        <v>0</v>
      </c>
      <c r="P108" s="102"/>
      <c r="Q108" s="102">
        <f>Q109</f>
        <v>0</v>
      </c>
      <c r="R108" s="103">
        <f>R109</f>
        <v>0</v>
      </c>
      <c r="S108" s="75">
        <f>S109</f>
        <v>1440</v>
      </c>
    </row>
    <row r="109" spans="1:19" ht="31.5">
      <c r="A109" s="4" t="s">
        <v>24</v>
      </c>
      <c r="B109" s="20" t="s">
        <v>25</v>
      </c>
      <c r="C109" s="48">
        <v>1440</v>
      </c>
      <c r="D109" s="48"/>
      <c r="E109" s="44">
        <f>C109+D109</f>
        <v>1440</v>
      </c>
      <c r="F109" s="20" t="s">
        <v>420</v>
      </c>
      <c r="G109" s="20" t="s">
        <v>25</v>
      </c>
      <c r="H109" s="48">
        <v>1440</v>
      </c>
      <c r="I109" s="48"/>
      <c r="J109" s="44">
        <f>H109+I109</f>
        <v>1440</v>
      </c>
      <c r="K109" s="70"/>
      <c r="L109" s="44"/>
      <c r="M109" s="44"/>
      <c r="N109" s="70">
        <f>J109+M109</f>
        <v>1440</v>
      </c>
      <c r="O109" s="106"/>
      <c r="P109" s="106"/>
      <c r="Q109" s="106"/>
      <c r="R109" s="107"/>
      <c r="S109" s="76">
        <v>1440</v>
      </c>
    </row>
    <row r="110" spans="1:19" ht="47.25" customHeight="1">
      <c r="A110" s="17" t="s">
        <v>81</v>
      </c>
      <c r="B110" s="9"/>
      <c r="C110" s="42">
        <f>C111+C116+C119+C123+C126+C129</f>
        <v>11749.83</v>
      </c>
      <c r="D110" s="42">
        <f>D111+D116+D119+D123+D126+D129</f>
        <v>0</v>
      </c>
      <c r="E110" s="42">
        <f>E111+E116+E119+E123+E126+E129</f>
        <v>11749.83</v>
      </c>
      <c r="F110" s="9" t="s">
        <v>226</v>
      </c>
      <c r="G110" s="9"/>
      <c r="H110" s="42">
        <f aca="true" t="shared" si="48" ref="H110:O110">H111+H116+H119+H123+H126+H129</f>
        <v>11749.83</v>
      </c>
      <c r="I110" s="42">
        <f t="shared" si="48"/>
        <v>0</v>
      </c>
      <c r="J110" s="42">
        <f t="shared" si="48"/>
        <v>11749.83</v>
      </c>
      <c r="K110" s="68">
        <f t="shared" si="48"/>
        <v>0</v>
      </c>
      <c r="L110" s="42">
        <f t="shared" si="48"/>
        <v>0</v>
      </c>
      <c r="M110" s="42">
        <f t="shared" si="48"/>
        <v>0</v>
      </c>
      <c r="N110" s="68">
        <f t="shared" si="48"/>
        <v>11749.83</v>
      </c>
      <c r="O110" s="102">
        <f t="shared" si="48"/>
        <v>0</v>
      </c>
      <c r="P110" s="102"/>
      <c r="Q110" s="102">
        <f>Q111+Q116+Q119+Q123+Q126+Q129</f>
        <v>0</v>
      </c>
      <c r="R110" s="103">
        <f>R111+R116+R119+R123+R126+R129</f>
        <v>0</v>
      </c>
      <c r="S110" s="75">
        <f>S111+S116+S119+S123+S126+S129</f>
        <v>12302.93</v>
      </c>
    </row>
    <row r="111" spans="1:19" ht="48.75" customHeight="1">
      <c r="A111" s="19" t="s">
        <v>82</v>
      </c>
      <c r="B111" s="14"/>
      <c r="C111" s="43">
        <f>C112+C114</f>
        <v>600</v>
      </c>
      <c r="D111" s="43">
        <f>D112+D114</f>
        <v>0</v>
      </c>
      <c r="E111" s="43">
        <f>E112+E114</f>
        <v>600</v>
      </c>
      <c r="F111" s="14" t="s">
        <v>432</v>
      </c>
      <c r="G111" s="14"/>
      <c r="H111" s="43">
        <f aca="true" t="shared" si="49" ref="H111:O111">H112+H114</f>
        <v>600</v>
      </c>
      <c r="I111" s="43">
        <f t="shared" si="49"/>
        <v>0</v>
      </c>
      <c r="J111" s="43">
        <f t="shared" si="49"/>
        <v>600</v>
      </c>
      <c r="K111" s="69">
        <f t="shared" si="49"/>
        <v>0</v>
      </c>
      <c r="L111" s="43">
        <f t="shared" si="49"/>
        <v>0</v>
      </c>
      <c r="M111" s="43">
        <f t="shared" si="49"/>
        <v>0</v>
      </c>
      <c r="N111" s="69">
        <f t="shared" si="49"/>
        <v>600</v>
      </c>
      <c r="O111" s="104">
        <f t="shared" si="49"/>
        <v>0</v>
      </c>
      <c r="P111" s="104"/>
      <c r="Q111" s="104">
        <f>Q112+Q114</f>
        <v>0</v>
      </c>
      <c r="R111" s="105">
        <f>R112+R114</f>
        <v>0</v>
      </c>
      <c r="S111" s="73">
        <f>S112+S114</f>
        <v>600</v>
      </c>
    </row>
    <row r="112" spans="1:19" ht="131.25" customHeight="1">
      <c r="A112" s="15" t="s">
        <v>96</v>
      </c>
      <c r="B112" s="21"/>
      <c r="C112" s="49">
        <f>C113</f>
        <v>150</v>
      </c>
      <c r="D112" s="49">
        <f>D113</f>
        <v>0</v>
      </c>
      <c r="E112" s="49">
        <f>E113</f>
        <v>150</v>
      </c>
      <c r="F112" s="21" t="s">
        <v>423</v>
      </c>
      <c r="G112" s="21"/>
      <c r="H112" s="49">
        <f aca="true" t="shared" si="50" ref="H112:O112">H113</f>
        <v>150</v>
      </c>
      <c r="I112" s="49">
        <f t="shared" si="50"/>
        <v>0</v>
      </c>
      <c r="J112" s="49">
        <f t="shared" si="50"/>
        <v>150</v>
      </c>
      <c r="K112" s="75">
        <f t="shared" si="50"/>
        <v>0</v>
      </c>
      <c r="L112" s="49">
        <f t="shared" si="50"/>
        <v>0</v>
      </c>
      <c r="M112" s="49">
        <f t="shared" si="50"/>
        <v>0</v>
      </c>
      <c r="N112" s="75">
        <f t="shared" si="50"/>
        <v>150</v>
      </c>
      <c r="O112" s="102">
        <f t="shared" si="50"/>
        <v>0</v>
      </c>
      <c r="P112" s="102"/>
      <c r="Q112" s="102">
        <f>Q113</f>
        <v>0</v>
      </c>
      <c r="R112" s="103">
        <f>R113</f>
        <v>0</v>
      </c>
      <c r="S112" s="75">
        <f>S113</f>
        <v>150</v>
      </c>
    </row>
    <row r="113" spans="1:19" ht="30" customHeight="1">
      <c r="A113" s="4" t="s">
        <v>24</v>
      </c>
      <c r="B113" s="5" t="s">
        <v>25</v>
      </c>
      <c r="C113" s="44">
        <v>150</v>
      </c>
      <c r="D113" s="44"/>
      <c r="E113" s="44">
        <f>C113+D113</f>
        <v>150</v>
      </c>
      <c r="F113" s="5" t="s">
        <v>423</v>
      </c>
      <c r="G113" s="5" t="s">
        <v>25</v>
      </c>
      <c r="H113" s="44">
        <v>150</v>
      </c>
      <c r="I113" s="44"/>
      <c r="J113" s="44">
        <f>H113+I113</f>
        <v>150</v>
      </c>
      <c r="K113" s="70"/>
      <c r="L113" s="44"/>
      <c r="M113" s="44"/>
      <c r="N113" s="70">
        <f>J113+M113</f>
        <v>150</v>
      </c>
      <c r="O113" s="106"/>
      <c r="P113" s="106"/>
      <c r="Q113" s="106"/>
      <c r="R113" s="107"/>
      <c r="S113" s="76">
        <v>150</v>
      </c>
    </row>
    <row r="114" spans="1:19" ht="145.5" customHeight="1">
      <c r="A114" s="12" t="s">
        <v>97</v>
      </c>
      <c r="B114" s="9"/>
      <c r="C114" s="42">
        <f>C115</f>
        <v>450</v>
      </c>
      <c r="D114" s="42">
        <f>D115</f>
        <v>0</v>
      </c>
      <c r="E114" s="42">
        <f>E115</f>
        <v>450</v>
      </c>
      <c r="F114" s="9" t="s">
        <v>422</v>
      </c>
      <c r="G114" s="9"/>
      <c r="H114" s="42">
        <f aca="true" t="shared" si="51" ref="H114:O114">H115</f>
        <v>450</v>
      </c>
      <c r="I114" s="42">
        <f t="shared" si="51"/>
        <v>0</v>
      </c>
      <c r="J114" s="42">
        <f t="shared" si="51"/>
        <v>450</v>
      </c>
      <c r="K114" s="68">
        <f t="shared" si="51"/>
        <v>0</v>
      </c>
      <c r="L114" s="42">
        <f t="shared" si="51"/>
        <v>0</v>
      </c>
      <c r="M114" s="42">
        <f t="shared" si="51"/>
        <v>0</v>
      </c>
      <c r="N114" s="68">
        <f t="shared" si="51"/>
        <v>450</v>
      </c>
      <c r="O114" s="102">
        <f t="shared" si="51"/>
        <v>0</v>
      </c>
      <c r="P114" s="102"/>
      <c r="Q114" s="102">
        <f>Q115</f>
        <v>0</v>
      </c>
      <c r="R114" s="103">
        <f>R115</f>
        <v>0</v>
      </c>
      <c r="S114" s="75">
        <f>S115</f>
        <v>450</v>
      </c>
    </row>
    <row r="115" spans="1:19" ht="33" customHeight="1">
      <c r="A115" s="26" t="s">
        <v>24</v>
      </c>
      <c r="B115" s="5" t="s">
        <v>25</v>
      </c>
      <c r="C115" s="44">
        <v>450</v>
      </c>
      <c r="D115" s="44"/>
      <c r="E115" s="44">
        <v>450</v>
      </c>
      <c r="F115" s="5" t="s">
        <v>422</v>
      </c>
      <c r="G115" s="5" t="s">
        <v>25</v>
      </c>
      <c r="H115" s="44">
        <v>450</v>
      </c>
      <c r="I115" s="44"/>
      <c r="J115" s="44">
        <v>450</v>
      </c>
      <c r="K115" s="70"/>
      <c r="L115" s="44"/>
      <c r="M115" s="44"/>
      <c r="N115" s="70">
        <f>J115+M115</f>
        <v>450</v>
      </c>
      <c r="O115" s="106"/>
      <c r="P115" s="106"/>
      <c r="Q115" s="106"/>
      <c r="R115" s="107"/>
      <c r="S115" s="76">
        <v>450</v>
      </c>
    </row>
    <row r="116" spans="1:19" ht="34.5" customHeight="1">
      <c r="A116" s="13" t="s">
        <v>84</v>
      </c>
      <c r="B116" s="14"/>
      <c r="C116" s="43">
        <f aca="true" t="shared" si="52" ref="C116:E117">C117</f>
        <v>100</v>
      </c>
      <c r="D116" s="43">
        <f t="shared" si="52"/>
        <v>0</v>
      </c>
      <c r="E116" s="43">
        <f t="shared" si="52"/>
        <v>100</v>
      </c>
      <c r="F116" s="14" t="s">
        <v>264</v>
      </c>
      <c r="G116" s="14"/>
      <c r="H116" s="43">
        <f aca="true" t="shared" si="53" ref="H116:O117">H117</f>
        <v>100</v>
      </c>
      <c r="I116" s="43">
        <f t="shared" si="53"/>
        <v>0</v>
      </c>
      <c r="J116" s="43">
        <f t="shared" si="53"/>
        <v>100</v>
      </c>
      <c r="K116" s="69">
        <f t="shared" si="53"/>
        <v>0</v>
      </c>
      <c r="L116" s="43">
        <f t="shared" si="53"/>
        <v>0</v>
      </c>
      <c r="M116" s="43">
        <f t="shared" si="53"/>
        <v>0</v>
      </c>
      <c r="N116" s="69">
        <f t="shared" si="53"/>
        <v>100</v>
      </c>
      <c r="O116" s="104">
        <f t="shared" si="53"/>
        <v>0</v>
      </c>
      <c r="P116" s="104"/>
      <c r="Q116" s="104">
        <f aca="true" t="shared" si="54" ref="Q116:S117">Q117</f>
        <v>0</v>
      </c>
      <c r="R116" s="105">
        <f t="shared" si="54"/>
        <v>0</v>
      </c>
      <c r="S116" s="73">
        <f t="shared" si="54"/>
        <v>0</v>
      </c>
    </row>
    <row r="117" spans="1:19" ht="20.25" customHeight="1">
      <c r="A117" s="4" t="s">
        <v>83</v>
      </c>
      <c r="B117" s="5"/>
      <c r="C117" s="44">
        <f t="shared" si="52"/>
        <v>100</v>
      </c>
      <c r="D117" s="44">
        <f t="shared" si="52"/>
        <v>0</v>
      </c>
      <c r="E117" s="44">
        <f t="shared" si="52"/>
        <v>100</v>
      </c>
      <c r="F117" s="5" t="s">
        <v>227</v>
      </c>
      <c r="G117" s="5"/>
      <c r="H117" s="44">
        <f t="shared" si="53"/>
        <v>100</v>
      </c>
      <c r="I117" s="44">
        <f t="shared" si="53"/>
        <v>0</v>
      </c>
      <c r="J117" s="44">
        <f t="shared" si="53"/>
        <v>100</v>
      </c>
      <c r="K117" s="70">
        <f t="shared" si="53"/>
        <v>0</v>
      </c>
      <c r="L117" s="44">
        <f t="shared" si="53"/>
        <v>0</v>
      </c>
      <c r="M117" s="44">
        <f t="shared" si="53"/>
        <v>0</v>
      </c>
      <c r="N117" s="70">
        <f t="shared" si="53"/>
        <v>100</v>
      </c>
      <c r="O117" s="106">
        <f t="shared" si="53"/>
        <v>0</v>
      </c>
      <c r="P117" s="106"/>
      <c r="Q117" s="106">
        <f t="shared" si="54"/>
        <v>0</v>
      </c>
      <c r="R117" s="107">
        <f t="shared" si="54"/>
        <v>0</v>
      </c>
      <c r="S117" s="76">
        <f t="shared" si="54"/>
        <v>0</v>
      </c>
    </row>
    <row r="118" spans="1:19" ht="34.5" customHeight="1">
      <c r="A118" s="4" t="s">
        <v>16</v>
      </c>
      <c r="B118" s="5" t="s">
        <v>17</v>
      </c>
      <c r="C118" s="44">
        <v>100</v>
      </c>
      <c r="D118" s="44"/>
      <c r="E118" s="44">
        <v>100</v>
      </c>
      <c r="F118" s="5" t="s">
        <v>227</v>
      </c>
      <c r="G118" s="5" t="s">
        <v>17</v>
      </c>
      <c r="H118" s="44">
        <v>100</v>
      </c>
      <c r="I118" s="44"/>
      <c r="J118" s="44">
        <v>100</v>
      </c>
      <c r="K118" s="70"/>
      <c r="L118" s="44"/>
      <c r="M118" s="44"/>
      <c r="N118" s="70">
        <f>J118+M118</f>
        <v>100</v>
      </c>
      <c r="O118" s="106"/>
      <c r="P118" s="106"/>
      <c r="Q118" s="106"/>
      <c r="R118" s="107"/>
      <c r="S118" s="76">
        <f>100-100</f>
        <v>0</v>
      </c>
    </row>
    <row r="119" spans="1:19" ht="47.25">
      <c r="A119" s="13" t="s">
        <v>85</v>
      </c>
      <c r="B119" s="8"/>
      <c r="C119" s="43">
        <f aca="true" t="shared" si="55" ref="C119:E120">C120</f>
        <v>100</v>
      </c>
      <c r="D119" s="43">
        <f t="shared" si="55"/>
        <v>0</v>
      </c>
      <c r="E119" s="43">
        <f t="shared" si="55"/>
        <v>100</v>
      </c>
      <c r="F119" s="14" t="s">
        <v>265</v>
      </c>
      <c r="G119" s="8"/>
      <c r="H119" s="43">
        <f aca="true" t="shared" si="56" ref="H119:O120">H120</f>
        <v>100</v>
      </c>
      <c r="I119" s="43">
        <f t="shared" si="56"/>
        <v>0</v>
      </c>
      <c r="J119" s="43">
        <f t="shared" si="56"/>
        <v>100</v>
      </c>
      <c r="K119" s="69">
        <f t="shared" si="56"/>
        <v>0</v>
      </c>
      <c r="L119" s="43">
        <f t="shared" si="56"/>
        <v>0</v>
      </c>
      <c r="M119" s="43">
        <f t="shared" si="56"/>
        <v>0</v>
      </c>
      <c r="N119" s="69">
        <f t="shared" si="56"/>
        <v>100</v>
      </c>
      <c r="O119" s="104">
        <f t="shared" si="56"/>
        <v>0</v>
      </c>
      <c r="P119" s="104"/>
      <c r="Q119" s="104">
        <f aca="true" t="shared" si="57" ref="Q119:S120">Q120</f>
        <v>0</v>
      </c>
      <c r="R119" s="105">
        <f t="shared" si="57"/>
        <v>0</v>
      </c>
      <c r="S119" s="73">
        <f t="shared" si="57"/>
        <v>100</v>
      </c>
    </row>
    <row r="120" spans="1:19" ht="47.25" customHeight="1">
      <c r="A120" s="4" t="s">
        <v>86</v>
      </c>
      <c r="B120" s="8"/>
      <c r="C120" s="44">
        <f t="shared" si="55"/>
        <v>100</v>
      </c>
      <c r="D120" s="44">
        <f t="shared" si="55"/>
        <v>0</v>
      </c>
      <c r="E120" s="44">
        <f t="shared" si="55"/>
        <v>100</v>
      </c>
      <c r="F120" s="5" t="s">
        <v>228</v>
      </c>
      <c r="G120" s="8"/>
      <c r="H120" s="44">
        <f t="shared" si="56"/>
        <v>100</v>
      </c>
      <c r="I120" s="44">
        <f t="shared" si="56"/>
        <v>0</v>
      </c>
      <c r="J120" s="44">
        <f t="shared" si="56"/>
        <v>100</v>
      </c>
      <c r="K120" s="70">
        <f t="shared" si="56"/>
        <v>0</v>
      </c>
      <c r="L120" s="44">
        <f t="shared" si="56"/>
        <v>0</v>
      </c>
      <c r="M120" s="44">
        <f t="shared" si="56"/>
        <v>0</v>
      </c>
      <c r="N120" s="70">
        <f t="shared" si="56"/>
        <v>100</v>
      </c>
      <c r="O120" s="106">
        <f t="shared" si="56"/>
        <v>0</v>
      </c>
      <c r="P120" s="106"/>
      <c r="Q120" s="106">
        <f t="shared" si="57"/>
        <v>0</v>
      </c>
      <c r="R120" s="107">
        <f t="shared" si="57"/>
        <v>0</v>
      </c>
      <c r="S120" s="76">
        <f t="shared" si="57"/>
        <v>100</v>
      </c>
    </row>
    <row r="121" spans="1:19" ht="31.5">
      <c r="A121" s="22" t="s">
        <v>16</v>
      </c>
      <c r="B121" s="20" t="s">
        <v>17</v>
      </c>
      <c r="C121" s="48">
        <v>100</v>
      </c>
      <c r="D121" s="48"/>
      <c r="E121" s="44">
        <f>C121+D121</f>
        <v>100</v>
      </c>
      <c r="F121" s="20" t="s">
        <v>228</v>
      </c>
      <c r="G121" s="20" t="s">
        <v>17</v>
      </c>
      <c r="H121" s="48">
        <v>100</v>
      </c>
      <c r="I121" s="48"/>
      <c r="J121" s="44">
        <f>H121+I121</f>
        <v>100</v>
      </c>
      <c r="K121" s="70"/>
      <c r="L121" s="44"/>
      <c r="M121" s="44"/>
      <c r="N121" s="70">
        <f>J121+M121</f>
        <v>100</v>
      </c>
      <c r="O121" s="106"/>
      <c r="P121" s="106"/>
      <c r="Q121" s="106"/>
      <c r="R121" s="107"/>
      <c r="S121" s="76">
        <v>100</v>
      </c>
    </row>
    <row r="122" spans="1:19" ht="48" customHeight="1">
      <c r="A122" s="19" t="s">
        <v>384</v>
      </c>
      <c r="B122" s="18"/>
      <c r="C122" s="47"/>
      <c r="D122" s="47"/>
      <c r="E122" s="43"/>
      <c r="F122" s="18" t="s">
        <v>385</v>
      </c>
      <c r="G122" s="18"/>
      <c r="H122" s="47"/>
      <c r="I122" s="47"/>
      <c r="J122" s="43">
        <f aca="true" t="shared" si="58" ref="J122:O122">J123</f>
        <v>879</v>
      </c>
      <c r="K122" s="43">
        <f t="shared" si="58"/>
        <v>0</v>
      </c>
      <c r="L122" s="43">
        <f t="shared" si="58"/>
        <v>0</v>
      </c>
      <c r="M122" s="43">
        <f t="shared" si="58"/>
        <v>0</v>
      </c>
      <c r="N122" s="69">
        <f t="shared" si="58"/>
        <v>879</v>
      </c>
      <c r="O122" s="105">
        <f t="shared" si="58"/>
        <v>0</v>
      </c>
      <c r="P122" s="105"/>
      <c r="Q122" s="104">
        <f>Q123</f>
        <v>0</v>
      </c>
      <c r="R122" s="105">
        <f>R123</f>
        <v>0</v>
      </c>
      <c r="S122" s="73">
        <f>S123</f>
        <v>879</v>
      </c>
    </row>
    <row r="123" spans="1:19" ht="40.5" customHeight="1">
      <c r="A123" s="26" t="s">
        <v>322</v>
      </c>
      <c r="B123" s="87"/>
      <c r="C123" s="51">
        <f>C124+C125</f>
        <v>879</v>
      </c>
      <c r="D123" s="51">
        <f>D124+D125</f>
        <v>0</v>
      </c>
      <c r="E123" s="51">
        <f>E124+E125</f>
        <v>879</v>
      </c>
      <c r="F123" s="27" t="s">
        <v>229</v>
      </c>
      <c r="G123" s="87"/>
      <c r="H123" s="51">
        <f aca="true" t="shared" si="59" ref="H123:O123">H124+H125</f>
        <v>879</v>
      </c>
      <c r="I123" s="51">
        <f t="shared" si="59"/>
        <v>0</v>
      </c>
      <c r="J123" s="51">
        <f t="shared" si="59"/>
        <v>879</v>
      </c>
      <c r="K123" s="81">
        <f t="shared" si="59"/>
        <v>0</v>
      </c>
      <c r="L123" s="51">
        <f t="shared" si="59"/>
        <v>0</v>
      </c>
      <c r="M123" s="51">
        <f t="shared" si="59"/>
        <v>0</v>
      </c>
      <c r="N123" s="81">
        <f t="shared" si="59"/>
        <v>879</v>
      </c>
      <c r="O123" s="110">
        <f t="shared" si="59"/>
        <v>0</v>
      </c>
      <c r="P123" s="110"/>
      <c r="Q123" s="110">
        <f>Q124+Q125</f>
        <v>0</v>
      </c>
      <c r="R123" s="111">
        <f>R124+R125</f>
        <v>0</v>
      </c>
      <c r="S123" s="74">
        <f>S124+S125</f>
        <v>879</v>
      </c>
    </row>
    <row r="124" spans="1:19" ht="82.5" customHeight="1">
      <c r="A124" s="4" t="s">
        <v>14</v>
      </c>
      <c r="B124" s="20" t="s">
        <v>15</v>
      </c>
      <c r="C124" s="48">
        <v>545</v>
      </c>
      <c r="D124" s="48"/>
      <c r="E124" s="44">
        <f>C124+D124</f>
        <v>545</v>
      </c>
      <c r="F124" s="20" t="s">
        <v>229</v>
      </c>
      <c r="G124" s="20" t="s">
        <v>15</v>
      </c>
      <c r="H124" s="48">
        <v>545</v>
      </c>
      <c r="I124" s="48"/>
      <c r="J124" s="44">
        <f>H124+I124</f>
        <v>545</v>
      </c>
      <c r="K124" s="70"/>
      <c r="L124" s="44"/>
      <c r="M124" s="44"/>
      <c r="N124" s="70">
        <f>J124+L124</f>
        <v>545</v>
      </c>
      <c r="O124" s="106"/>
      <c r="P124" s="106"/>
      <c r="Q124" s="106"/>
      <c r="R124" s="107">
        <v>-9.6</v>
      </c>
      <c r="S124" s="76">
        <v>722.68</v>
      </c>
    </row>
    <row r="125" spans="1:19" ht="31.5">
      <c r="A125" s="4" t="s">
        <v>16</v>
      </c>
      <c r="B125" s="20" t="s">
        <v>17</v>
      </c>
      <c r="C125" s="48">
        <v>334</v>
      </c>
      <c r="D125" s="48"/>
      <c r="E125" s="44">
        <f>C125+D125</f>
        <v>334</v>
      </c>
      <c r="F125" s="20" t="s">
        <v>229</v>
      </c>
      <c r="G125" s="20" t="s">
        <v>17</v>
      </c>
      <c r="H125" s="48">
        <v>334</v>
      </c>
      <c r="I125" s="48"/>
      <c r="J125" s="44">
        <f>H125+I125</f>
        <v>334</v>
      </c>
      <c r="K125" s="70"/>
      <c r="L125" s="44"/>
      <c r="M125" s="44"/>
      <c r="N125" s="70">
        <f>J125+L125</f>
        <v>334</v>
      </c>
      <c r="O125" s="106"/>
      <c r="P125" s="106"/>
      <c r="Q125" s="106"/>
      <c r="R125" s="107">
        <v>9.6</v>
      </c>
      <c r="S125" s="76">
        <v>156.32</v>
      </c>
    </row>
    <row r="126" spans="1:19" ht="66" customHeight="1">
      <c r="A126" s="57" t="s">
        <v>323</v>
      </c>
      <c r="B126" s="60"/>
      <c r="C126" s="61">
        <f>C127</f>
        <v>1943.83</v>
      </c>
      <c r="D126" s="61">
        <f>D127</f>
        <v>0</v>
      </c>
      <c r="E126" s="61">
        <f>E127</f>
        <v>1943.83</v>
      </c>
      <c r="F126" s="60" t="s">
        <v>230</v>
      </c>
      <c r="G126" s="60"/>
      <c r="H126" s="61">
        <f aca="true" t="shared" si="60" ref="H126:O126">H127</f>
        <v>1943.83</v>
      </c>
      <c r="I126" s="61">
        <f t="shared" si="60"/>
        <v>0</v>
      </c>
      <c r="J126" s="61">
        <f t="shared" si="60"/>
        <v>1943.83</v>
      </c>
      <c r="K126" s="77">
        <f t="shared" si="60"/>
        <v>0</v>
      </c>
      <c r="L126" s="61">
        <f t="shared" si="60"/>
        <v>0</v>
      </c>
      <c r="M126" s="61">
        <f t="shared" si="60"/>
        <v>0</v>
      </c>
      <c r="N126" s="77">
        <f t="shared" si="60"/>
        <v>1943.83</v>
      </c>
      <c r="O126" s="108">
        <f t="shared" si="60"/>
        <v>0</v>
      </c>
      <c r="P126" s="108"/>
      <c r="Q126" s="108">
        <f>Q127</f>
        <v>0</v>
      </c>
      <c r="R126" s="109">
        <f>R127</f>
        <v>0</v>
      </c>
      <c r="S126" s="77">
        <f>S127+S128</f>
        <v>1943.83</v>
      </c>
    </row>
    <row r="127" spans="1:19" ht="96" customHeight="1">
      <c r="A127" s="22" t="s">
        <v>14</v>
      </c>
      <c r="B127" s="20" t="s">
        <v>15</v>
      </c>
      <c r="C127" s="48">
        <v>1943.83</v>
      </c>
      <c r="D127" s="48"/>
      <c r="E127" s="48">
        <v>1943.83</v>
      </c>
      <c r="F127" s="20" t="s">
        <v>230</v>
      </c>
      <c r="G127" s="20" t="s">
        <v>15</v>
      </c>
      <c r="H127" s="48">
        <v>1943.83</v>
      </c>
      <c r="I127" s="48"/>
      <c r="J127" s="48">
        <v>1943.83</v>
      </c>
      <c r="K127" s="76"/>
      <c r="L127" s="48"/>
      <c r="M127" s="48"/>
      <c r="N127" s="76">
        <f>J127+L127</f>
        <v>1943.83</v>
      </c>
      <c r="O127" s="106"/>
      <c r="P127" s="106"/>
      <c r="Q127" s="106"/>
      <c r="R127" s="107"/>
      <c r="S127" s="76">
        <v>1856.56</v>
      </c>
    </row>
    <row r="128" spans="1:19" ht="45" customHeight="1">
      <c r="A128" s="4" t="s">
        <v>16</v>
      </c>
      <c r="B128" s="20"/>
      <c r="C128" s="48"/>
      <c r="D128" s="48"/>
      <c r="E128" s="48"/>
      <c r="F128" s="20" t="s">
        <v>230</v>
      </c>
      <c r="G128" s="20" t="s">
        <v>17</v>
      </c>
      <c r="H128" s="48"/>
      <c r="I128" s="48"/>
      <c r="J128" s="48"/>
      <c r="K128" s="76"/>
      <c r="L128" s="48"/>
      <c r="M128" s="48"/>
      <c r="N128" s="76"/>
      <c r="O128" s="106"/>
      <c r="P128" s="106"/>
      <c r="Q128" s="106"/>
      <c r="R128" s="107"/>
      <c r="S128" s="76">
        <v>87.27</v>
      </c>
    </row>
    <row r="129" spans="1:19" ht="110.25">
      <c r="A129" s="57" t="s">
        <v>324</v>
      </c>
      <c r="B129" s="60"/>
      <c r="C129" s="61">
        <f>C130</f>
        <v>8127</v>
      </c>
      <c r="D129" s="61">
        <f>D130</f>
        <v>0</v>
      </c>
      <c r="E129" s="61">
        <f>E130</f>
        <v>8127</v>
      </c>
      <c r="F129" s="60" t="s">
        <v>231</v>
      </c>
      <c r="G129" s="60"/>
      <c r="H129" s="61">
        <f aca="true" t="shared" si="61" ref="H129:O129">H130</f>
        <v>8127</v>
      </c>
      <c r="I129" s="61">
        <f t="shared" si="61"/>
        <v>0</v>
      </c>
      <c r="J129" s="61">
        <f t="shared" si="61"/>
        <v>8127</v>
      </c>
      <c r="K129" s="77">
        <f t="shared" si="61"/>
        <v>0</v>
      </c>
      <c r="L129" s="61">
        <f t="shared" si="61"/>
        <v>0</v>
      </c>
      <c r="M129" s="61">
        <f t="shared" si="61"/>
        <v>0</v>
      </c>
      <c r="N129" s="77">
        <f t="shared" si="61"/>
        <v>8127</v>
      </c>
      <c r="O129" s="108">
        <f t="shared" si="61"/>
        <v>0</v>
      </c>
      <c r="P129" s="108"/>
      <c r="Q129" s="108">
        <f>Q130</f>
        <v>0</v>
      </c>
      <c r="R129" s="109">
        <f>R130</f>
        <v>0</v>
      </c>
      <c r="S129" s="77">
        <f>S130</f>
        <v>8780.1</v>
      </c>
    </row>
    <row r="130" spans="1:19" ht="31.5">
      <c r="A130" s="22" t="s">
        <v>24</v>
      </c>
      <c r="B130" s="20" t="s">
        <v>25</v>
      </c>
      <c r="C130" s="48">
        <v>8127</v>
      </c>
      <c r="D130" s="48"/>
      <c r="E130" s="44">
        <f>C130+D130</f>
        <v>8127</v>
      </c>
      <c r="F130" s="20" t="s">
        <v>231</v>
      </c>
      <c r="G130" s="20" t="s">
        <v>25</v>
      </c>
      <c r="H130" s="48">
        <v>8127</v>
      </c>
      <c r="I130" s="48"/>
      <c r="J130" s="44">
        <f>H130+I130</f>
        <v>8127</v>
      </c>
      <c r="K130" s="70"/>
      <c r="L130" s="44"/>
      <c r="M130" s="44"/>
      <c r="N130" s="70">
        <f>J130+L130</f>
        <v>8127</v>
      </c>
      <c r="O130" s="106"/>
      <c r="P130" s="106"/>
      <c r="Q130" s="106"/>
      <c r="R130" s="107"/>
      <c r="S130" s="76">
        <v>8780.1</v>
      </c>
    </row>
    <row r="131" spans="1:19" ht="63">
      <c r="A131" s="15" t="s">
        <v>87</v>
      </c>
      <c r="B131" s="16"/>
      <c r="C131" s="46">
        <f>C132+C136</f>
        <v>3673.874</v>
      </c>
      <c r="D131" s="46">
        <f>D132+D136</f>
        <v>114.206</v>
      </c>
      <c r="E131" s="46">
        <f>E132+E136</f>
        <v>3788.08</v>
      </c>
      <c r="F131" s="16" t="s">
        <v>232</v>
      </c>
      <c r="G131" s="16"/>
      <c r="H131" s="46">
        <f aca="true" t="shared" si="62" ref="H131:O131">H132+H136</f>
        <v>3673.874</v>
      </c>
      <c r="I131" s="46">
        <f t="shared" si="62"/>
        <v>114.206</v>
      </c>
      <c r="J131" s="46">
        <f t="shared" si="62"/>
        <v>3788.08</v>
      </c>
      <c r="K131" s="71">
        <f t="shared" si="62"/>
        <v>0</v>
      </c>
      <c r="L131" s="46">
        <f t="shared" si="62"/>
        <v>0</v>
      </c>
      <c r="M131" s="46">
        <f t="shared" si="62"/>
        <v>0</v>
      </c>
      <c r="N131" s="71">
        <f t="shared" si="62"/>
        <v>3788.08</v>
      </c>
      <c r="O131" s="100">
        <f t="shared" si="62"/>
        <v>0</v>
      </c>
      <c r="P131" s="100"/>
      <c r="Q131" s="100">
        <f>Q132+Q136</f>
        <v>0</v>
      </c>
      <c r="R131" s="101">
        <f>R132+R136</f>
        <v>0</v>
      </c>
      <c r="S131" s="71">
        <f>S132+S134+S136</f>
        <v>4090.5</v>
      </c>
    </row>
    <row r="132" spans="1:19" ht="35.25" customHeight="1">
      <c r="A132" s="57" t="s">
        <v>325</v>
      </c>
      <c r="B132" s="60"/>
      <c r="C132" s="61">
        <f>C133</f>
        <v>3412.594</v>
      </c>
      <c r="D132" s="61">
        <f>D133</f>
        <v>114.206</v>
      </c>
      <c r="E132" s="61">
        <f>E133</f>
        <v>3526.8</v>
      </c>
      <c r="F132" s="60" t="s">
        <v>233</v>
      </c>
      <c r="G132" s="60"/>
      <c r="H132" s="61">
        <f aca="true" t="shared" si="63" ref="H132:O132">H133</f>
        <v>3412.594</v>
      </c>
      <c r="I132" s="61">
        <f t="shared" si="63"/>
        <v>114.206</v>
      </c>
      <c r="J132" s="61">
        <f t="shared" si="63"/>
        <v>3526.8</v>
      </c>
      <c r="K132" s="77">
        <f t="shared" si="63"/>
        <v>0</v>
      </c>
      <c r="L132" s="61">
        <f t="shared" si="63"/>
        <v>0</v>
      </c>
      <c r="M132" s="61">
        <f t="shared" si="63"/>
        <v>0</v>
      </c>
      <c r="N132" s="77">
        <f t="shared" si="63"/>
        <v>3526.8</v>
      </c>
      <c r="O132" s="108">
        <f t="shared" si="63"/>
        <v>0</v>
      </c>
      <c r="P132" s="108"/>
      <c r="Q132" s="108">
        <f>Q133+Q134</f>
        <v>0</v>
      </c>
      <c r="R132" s="109">
        <f>R133+R134</f>
        <v>0</v>
      </c>
      <c r="S132" s="77">
        <f>S133</f>
        <v>3579.22</v>
      </c>
    </row>
    <row r="133" spans="1:19" ht="47.25">
      <c r="A133" s="22" t="s">
        <v>69</v>
      </c>
      <c r="B133" s="20" t="s">
        <v>13</v>
      </c>
      <c r="C133" s="48">
        <v>3412.594</v>
      </c>
      <c r="D133" s="48">
        <v>114.206</v>
      </c>
      <c r="E133" s="44">
        <f>C133+D133</f>
        <v>3526.8</v>
      </c>
      <c r="F133" s="20" t="s">
        <v>233</v>
      </c>
      <c r="G133" s="20" t="s">
        <v>13</v>
      </c>
      <c r="H133" s="48">
        <v>3412.594</v>
      </c>
      <c r="I133" s="48">
        <v>114.206</v>
      </c>
      <c r="J133" s="44">
        <f>H133+I133</f>
        <v>3526.8</v>
      </c>
      <c r="K133" s="70"/>
      <c r="L133" s="44"/>
      <c r="M133" s="44"/>
      <c r="N133" s="70">
        <f>J133+L133</f>
        <v>3526.8</v>
      </c>
      <c r="O133" s="106"/>
      <c r="P133" s="106"/>
      <c r="Q133" s="106">
        <v>-250</v>
      </c>
      <c r="R133" s="107"/>
      <c r="S133" s="76">
        <v>3579.22</v>
      </c>
    </row>
    <row r="134" spans="1:19" ht="63">
      <c r="A134" s="19" t="s">
        <v>406</v>
      </c>
      <c r="B134" s="18"/>
      <c r="C134" s="47"/>
      <c r="D134" s="47"/>
      <c r="E134" s="43"/>
      <c r="F134" s="18" t="s">
        <v>407</v>
      </c>
      <c r="G134" s="18"/>
      <c r="H134" s="47"/>
      <c r="I134" s="47"/>
      <c r="J134" s="43"/>
      <c r="K134" s="69"/>
      <c r="L134" s="43"/>
      <c r="M134" s="43"/>
      <c r="N134" s="69"/>
      <c r="O134" s="104"/>
      <c r="P134" s="104"/>
      <c r="Q134" s="104">
        <v>250</v>
      </c>
      <c r="R134" s="105"/>
      <c r="S134" s="73">
        <f>S135</f>
        <v>250</v>
      </c>
    </row>
    <row r="135" spans="1:19" ht="47.25">
      <c r="A135" s="22" t="s">
        <v>69</v>
      </c>
      <c r="B135" s="20"/>
      <c r="C135" s="48"/>
      <c r="D135" s="48"/>
      <c r="E135" s="44"/>
      <c r="F135" s="20" t="s">
        <v>407</v>
      </c>
      <c r="G135" s="20" t="s">
        <v>13</v>
      </c>
      <c r="H135" s="48"/>
      <c r="I135" s="48"/>
      <c r="J135" s="44"/>
      <c r="K135" s="70"/>
      <c r="L135" s="44"/>
      <c r="M135" s="44"/>
      <c r="N135" s="70"/>
      <c r="O135" s="106"/>
      <c r="P135" s="106"/>
      <c r="Q135" s="70">
        <v>250</v>
      </c>
      <c r="R135" s="107"/>
      <c r="S135" s="76">
        <v>250</v>
      </c>
    </row>
    <row r="136" spans="1:19" ht="50.25" customHeight="1">
      <c r="A136" s="57" t="s">
        <v>326</v>
      </c>
      <c r="B136" s="60"/>
      <c r="C136" s="61">
        <f>C137</f>
        <v>261.28</v>
      </c>
      <c r="D136" s="61">
        <f>D137</f>
        <v>0</v>
      </c>
      <c r="E136" s="61">
        <f>E137</f>
        <v>261.28</v>
      </c>
      <c r="F136" s="60" t="s">
        <v>234</v>
      </c>
      <c r="G136" s="60"/>
      <c r="H136" s="61">
        <f aca="true" t="shared" si="64" ref="H136:O136">H137</f>
        <v>261.28</v>
      </c>
      <c r="I136" s="61">
        <f t="shared" si="64"/>
        <v>0</v>
      </c>
      <c r="J136" s="61">
        <f t="shared" si="64"/>
        <v>261.28</v>
      </c>
      <c r="K136" s="77">
        <f t="shared" si="64"/>
        <v>0</v>
      </c>
      <c r="L136" s="61">
        <f t="shared" si="64"/>
        <v>0</v>
      </c>
      <c r="M136" s="61">
        <f t="shared" si="64"/>
        <v>0</v>
      </c>
      <c r="N136" s="77">
        <f t="shared" si="64"/>
        <v>261.28</v>
      </c>
      <c r="O136" s="108">
        <f t="shared" si="64"/>
        <v>0</v>
      </c>
      <c r="P136" s="108"/>
      <c r="Q136" s="108">
        <f>Q137</f>
        <v>0</v>
      </c>
      <c r="R136" s="109">
        <f>R137</f>
        <v>0</v>
      </c>
      <c r="S136" s="77">
        <f>S137+S138</f>
        <v>261.28</v>
      </c>
    </row>
    <row r="137" spans="1:19" ht="93.75" customHeight="1">
      <c r="A137" s="22" t="s">
        <v>14</v>
      </c>
      <c r="B137" s="20" t="s">
        <v>15</v>
      </c>
      <c r="C137" s="48">
        <v>261.28</v>
      </c>
      <c r="D137" s="48"/>
      <c r="E137" s="44">
        <f>C137+D137</f>
        <v>261.28</v>
      </c>
      <c r="F137" s="20" t="s">
        <v>234</v>
      </c>
      <c r="G137" s="20" t="s">
        <v>15</v>
      </c>
      <c r="H137" s="48">
        <v>261.28</v>
      </c>
      <c r="I137" s="48"/>
      <c r="J137" s="44">
        <f>H137+I137</f>
        <v>261.28</v>
      </c>
      <c r="K137" s="70"/>
      <c r="L137" s="44"/>
      <c r="M137" s="44"/>
      <c r="N137" s="70">
        <f>J137+L137</f>
        <v>261.28</v>
      </c>
      <c r="O137" s="106"/>
      <c r="P137" s="106"/>
      <c r="Q137" s="106"/>
      <c r="R137" s="107"/>
      <c r="S137" s="76">
        <v>87.6</v>
      </c>
    </row>
    <row r="138" spans="1:19" ht="43.5" customHeight="1">
      <c r="A138" s="4" t="s">
        <v>16</v>
      </c>
      <c r="B138" s="20"/>
      <c r="C138" s="48"/>
      <c r="D138" s="48"/>
      <c r="E138" s="44"/>
      <c r="F138" s="20" t="s">
        <v>234</v>
      </c>
      <c r="G138" s="20" t="s">
        <v>17</v>
      </c>
      <c r="H138" s="48"/>
      <c r="I138" s="48"/>
      <c r="J138" s="44"/>
      <c r="K138" s="70"/>
      <c r="L138" s="44"/>
      <c r="M138" s="44"/>
      <c r="N138" s="70"/>
      <c r="O138" s="106"/>
      <c r="P138" s="106"/>
      <c r="Q138" s="106"/>
      <c r="R138" s="107"/>
      <c r="S138" s="76">
        <v>173.68</v>
      </c>
    </row>
    <row r="139" spans="1:19" ht="31.5">
      <c r="A139" s="17" t="s">
        <v>28</v>
      </c>
      <c r="B139" s="21"/>
      <c r="C139" s="49">
        <f>C140+C144+C147</f>
        <v>7627.43</v>
      </c>
      <c r="D139" s="49">
        <f>D140+D144+D147</f>
        <v>0</v>
      </c>
      <c r="E139" s="49">
        <f>E140+E144+E147</f>
        <v>7627.43</v>
      </c>
      <c r="F139" s="21" t="s">
        <v>235</v>
      </c>
      <c r="G139" s="21"/>
      <c r="H139" s="49">
        <f aca="true" t="shared" si="65" ref="H139:O139">H140+H144+H147</f>
        <v>7627.43</v>
      </c>
      <c r="I139" s="49">
        <f t="shared" si="65"/>
        <v>0</v>
      </c>
      <c r="J139" s="49">
        <f t="shared" si="65"/>
        <v>7627.43</v>
      </c>
      <c r="K139" s="75">
        <f t="shared" si="65"/>
        <v>0</v>
      </c>
      <c r="L139" s="49">
        <f t="shared" si="65"/>
        <v>0</v>
      </c>
      <c r="M139" s="49">
        <f t="shared" si="65"/>
        <v>0</v>
      </c>
      <c r="N139" s="75">
        <f t="shared" si="65"/>
        <v>7627.43</v>
      </c>
      <c r="O139" s="102">
        <f t="shared" si="65"/>
        <v>0</v>
      </c>
      <c r="P139" s="102"/>
      <c r="Q139" s="102">
        <f>Q140+Q144+Q147</f>
        <v>0</v>
      </c>
      <c r="R139" s="103">
        <f>R140+R144+R147</f>
        <v>2.5579538487363607E-13</v>
      </c>
      <c r="S139" s="75">
        <f>S140+S144+S147</f>
        <v>7627.43</v>
      </c>
    </row>
    <row r="140" spans="1:19" ht="67.5" customHeight="1">
      <c r="A140" s="19" t="s">
        <v>88</v>
      </c>
      <c r="B140" s="18"/>
      <c r="C140" s="47">
        <f aca="true" t="shared" si="66" ref="C140:E141">C141</f>
        <v>3000</v>
      </c>
      <c r="D140" s="47">
        <f t="shared" si="66"/>
        <v>0</v>
      </c>
      <c r="E140" s="47">
        <f t="shared" si="66"/>
        <v>3000</v>
      </c>
      <c r="F140" s="18" t="s">
        <v>239</v>
      </c>
      <c r="G140" s="18"/>
      <c r="H140" s="47">
        <f aca="true" t="shared" si="67" ref="H140:O141">H141</f>
        <v>3000</v>
      </c>
      <c r="I140" s="47">
        <f t="shared" si="67"/>
        <v>0</v>
      </c>
      <c r="J140" s="47">
        <f t="shared" si="67"/>
        <v>3000</v>
      </c>
      <c r="K140" s="73">
        <f t="shared" si="67"/>
        <v>0</v>
      </c>
      <c r="L140" s="47">
        <f t="shared" si="67"/>
        <v>0</v>
      </c>
      <c r="M140" s="47">
        <f t="shared" si="67"/>
        <v>0</v>
      </c>
      <c r="N140" s="73">
        <f t="shared" si="67"/>
        <v>3000</v>
      </c>
      <c r="O140" s="104">
        <f t="shared" si="67"/>
        <v>0</v>
      </c>
      <c r="P140" s="104"/>
      <c r="Q140" s="104">
        <f>Q141</f>
        <v>0</v>
      </c>
      <c r="R140" s="105">
        <f>R141</f>
        <v>-141.52999999999975</v>
      </c>
      <c r="S140" s="73">
        <f>S141</f>
        <v>2858.4700000000003</v>
      </c>
    </row>
    <row r="141" spans="1:19" ht="15.75">
      <c r="A141" s="62" t="s">
        <v>327</v>
      </c>
      <c r="B141" s="58"/>
      <c r="C141" s="59">
        <f t="shared" si="66"/>
        <v>3000</v>
      </c>
      <c r="D141" s="59">
        <f t="shared" si="66"/>
        <v>0</v>
      </c>
      <c r="E141" s="59">
        <f t="shared" si="66"/>
        <v>3000</v>
      </c>
      <c r="F141" s="58" t="s">
        <v>236</v>
      </c>
      <c r="G141" s="58"/>
      <c r="H141" s="59">
        <f t="shared" si="67"/>
        <v>3000</v>
      </c>
      <c r="I141" s="59">
        <f t="shared" si="67"/>
        <v>0</v>
      </c>
      <c r="J141" s="59">
        <f t="shared" si="67"/>
        <v>3000</v>
      </c>
      <c r="K141" s="74">
        <f t="shared" si="67"/>
        <v>0</v>
      </c>
      <c r="L141" s="59">
        <f t="shared" si="67"/>
        <v>0</v>
      </c>
      <c r="M141" s="59">
        <f t="shared" si="67"/>
        <v>0</v>
      </c>
      <c r="N141" s="74">
        <f t="shared" si="67"/>
        <v>3000</v>
      </c>
      <c r="O141" s="110">
        <f t="shared" si="67"/>
        <v>0</v>
      </c>
      <c r="P141" s="110"/>
      <c r="Q141" s="110">
        <f>Q142</f>
        <v>0</v>
      </c>
      <c r="R141" s="111">
        <f>R142+R143</f>
        <v>-141.52999999999975</v>
      </c>
      <c r="S141" s="74">
        <f>S142+S143</f>
        <v>2858.4700000000003</v>
      </c>
    </row>
    <row r="142" spans="1:19" ht="31.5">
      <c r="A142" s="22" t="s">
        <v>24</v>
      </c>
      <c r="B142" s="20" t="s">
        <v>17</v>
      </c>
      <c r="C142" s="48">
        <v>3000</v>
      </c>
      <c r="D142" s="48"/>
      <c r="E142" s="44">
        <f>C142+D142</f>
        <v>3000</v>
      </c>
      <c r="F142" s="20" t="s">
        <v>236</v>
      </c>
      <c r="G142" s="20" t="s">
        <v>25</v>
      </c>
      <c r="H142" s="48">
        <v>3000</v>
      </c>
      <c r="I142" s="48"/>
      <c r="J142" s="44">
        <f>H142+I142</f>
        <v>3000</v>
      </c>
      <c r="K142" s="70"/>
      <c r="L142" s="44"/>
      <c r="M142" s="44"/>
      <c r="N142" s="70">
        <f>J142+M142</f>
        <v>3000</v>
      </c>
      <c r="O142" s="106"/>
      <c r="P142" s="106"/>
      <c r="Q142" s="106"/>
      <c r="R142" s="44">
        <v>-2422.54</v>
      </c>
      <c r="S142" s="76">
        <v>577.46</v>
      </c>
    </row>
    <row r="143" spans="1:19" ht="47.25">
      <c r="A143" s="22" t="s">
        <v>69</v>
      </c>
      <c r="B143" s="20"/>
      <c r="C143" s="48"/>
      <c r="D143" s="48"/>
      <c r="E143" s="44"/>
      <c r="F143" s="20" t="s">
        <v>236</v>
      </c>
      <c r="G143" s="20" t="s">
        <v>13</v>
      </c>
      <c r="H143" s="48"/>
      <c r="I143" s="48"/>
      <c r="J143" s="44"/>
      <c r="K143" s="70"/>
      <c r="L143" s="44"/>
      <c r="M143" s="44"/>
      <c r="N143" s="70"/>
      <c r="O143" s="106"/>
      <c r="P143" s="106"/>
      <c r="Q143" s="106"/>
      <c r="R143" s="44">
        <v>2281.01</v>
      </c>
      <c r="S143" s="76">
        <v>2281.01</v>
      </c>
    </row>
    <row r="144" spans="1:19" ht="47.25">
      <c r="A144" s="57" t="s">
        <v>328</v>
      </c>
      <c r="B144" s="60"/>
      <c r="C144" s="61">
        <f>C145</f>
        <v>2856.28</v>
      </c>
      <c r="D144" s="61">
        <f>D145</f>
        <v>0</v>
      </c>
      <c r="E144" s="61">
        <f>E145</f>
        <v>2856.28</v>
      </c>
      <c r="F144" s="60" t="s">
        <v>408</v>
      </c>
      <c r="G144" s="60"/>
      <c r="H144" s="61">
        <f aca="true" t="shared" si="68" ref="H144:O144">H145</f>
        <v>2856.28</v>
      </c>
      <c r="I144" s="61">
        <f t="shared" si="68"/>
        <v>0</v>
      </c>
      <c r="J144" s="61">
        <f t="shared" si="68"/>
        <v>2856.28</v>
      </c>
      <c r="K144" s="77">
        <f t="shared" si="68"/>
        <v>0</v>
      </c>
      <c r="L144" s="61">
        <f t="shared" si="68"/>
        <v>0</v>
      </c>
      <c r="M144" s="61">
        <f t="shared" si="68"/>
        <v>0</v>
      </c>
      <c r="N144" s="77">
        <f t="shared" si="68"/>
        <v>2856.28</v>
      </c>
      <c r="O144" s="108">
        <f t="shared" si="68"/>
        <v>0</v>
      </c>
      <c r="P144" s="108"/>
      <c r="Q144" s="108">
        <f>Q145+Q146</f>
        <v>0</v>
      </c>
      <c r="R144" s="108">
        <f>R145+R146</f>
        <v>0</v>
      </c>
      <c r="S144" s="77">
        <f>S145+S146</f>
        <v>2856.2799999999997</v>
      </c>
    </row>
    <row r="145" spans="1:19" ht="31.5">
      <c r="A145" s="22" t="s">
        <v>24</v>
      </c>
      <c r="B145" s="20" t="s">
        <v>25</v>
      </c>
      <c r="C145" s="48">
        <v>2856.28</v>
      </c>
      <c r="D145" s="48"/>
      <c r="E145" s="44">
        <f>C145+D145</f>
        <v>2856.28</v>
      </c>
      <c r="F145" s="20" t="s">
        <v>408</v>
      </c>
      <c r="G145" s="20" t="s">
        <v>25</v>
      </c>
      <c r="H145" s="48">
        <v>2856.28</v>
      </c>
      <c r="I145" s="48"/>
      <c r="J145" s="44">
        <f>H145+I145</f>
        <v>2856.28</v>
      </c>
      <c r="K145" s="70"/>
      <c r="L145" s="44"/>
      <c r="M145" s="44"/>
      <c r="N145" s="70">
        <f>J145+L145</f>
        <v>2856.28</v>
      </c>
      <c r="O145" s="106"/>
      <c r="P145" s="106"/>
      <c r="Q145" s="70">
        <v>-1766.52</v>
      </c>
      <c r="R145" s="107"/>
      <c r="S145" s="76">
        <v>1089.76</v>
      </c>
    </row>
    <row r="146" spans="1:19" ht="47.25">
      <c r="A146" s="22" t="s">
        <v>69</v>
      </c>
      <c r="B146" s="20"/>
      <c r="C146" s="48"/>
      <c r="D146" s="48"/>
      <c r="E146" s="44"/>
      <c r="F146" s="20" t="s">
        <v>408</v>
      </c>
      <c r="G146" s="20" t="s">
        <v>13</v>
      </c>
      <c r="H146" s="48"/>
      <c r="I146" s="48"/>
      <c r="J146" s="44"/>
      <c r="K146" s="70"/>
      <c r="L146" s="44"/>
      <c r="M146" s="44"/>
      <c r="N146" s="70"/>
      <c r="O146" s="106"/>
      <c r="P146" s="106"/>
      <c r="Q146" s="70">
        <v>1766.52</v>
      </c>
      <c r="R146" s="107"/>
      <c r="S146" s="76">
        <v>1766.52</v>
      </c>
    </row>
    <row r="147" spans="1:19" ht="63">
      <c r="A147" s="57" t="s">
        <v>329</v>
      </c>
      <c r="B147" s="60"/>
      <c r="C147" s="61">
        <f>C148</f>
        <v>1771.15</v>
      </c>
      <c r="D147" s="61">
        <f>D148</f>
        <v>0</v>
      </c>
      <c r="E147" s="61">
        <f>E148</f>
        <v>1771.15</v>
      </c>
      <c r="F147" s="60" t="s">
        <v>386</v>
      </c>
      <c r="G147" s="60"/>
      <c r="H147" s="61">
        <f aca="true" t="shared" si="69" ref="H147:O147">H148</f>
        <v>1771.15</v>
      </c>
      <c r="I147" s="61">
        <f t="shared" si="69"/>
        <v>0</v>
      </c>
      <c r="J147" s="61">
        <f t="shared" si="69"/>
        <v>1771.15</v>
      </c>
      <c r="K147" s="77">
        <f t="shared" si="69"/>
        <v>0</v>
      </c>
      <c r="L147" s="61">
        <f t="shared" si="69"/>
        <v>0</v>
      </c>
      <c r="M147" s="61">
        <f t="shared" si="69"/>
        <v>0</v>
      </c>
      <c r="N147" s="77">
        <f t="shared" si="69"/>
        <v>1771.15</v>
      </c>
      <c r="O147" s="108">
        <f t="shared" si="69"/>
        <v>0</v>
      </c>
      <c r="P147" s="108"/>
      <c r="Q147" s="108">
        <f>Q148</f>
        <v>0</v>
      </c>
      <c r="R147" s="109">
        <f>R148</f>
        <v>141.53</v>
      </c>
      <c r="S147" s="77">
        <f>S148</f>
        <v>1912.68</v>
      </c>
    </row>
    <row r="148" spans="1:19" ht="47.25">
      <c r="A148" s="22" t="s">
        <v>69</v>
      </c>
      <c r="B148" s="20" t="s">
        <v>25</v>
      </c>
      <c r="C148" s="48">
        <v>1771.15</v>
      </c>
      <c r="D148" s="48"/>
      <c r="E148" s="44">
        <f>C148+D148</f>
        <v>1771.15</v>
      </c>
      <c r="F148" s="20" t="s">
        <v>386</v>
      </c>
      <c r="G148" s="20" t="s">
        <v>13</v>
      </c>
      <c r="H148" s="48">
        <v>1771.15</v>
      </c>
      <c r="I148" s="48"/>
      <c r="J148" s="44">
        <f>H148+I148</f>
        <v>1771.15</v>
      </c>
      <c r="K148" s="70"/>
      <c r="L148" s="44"/>
      <c r="M148" s="44"/>
      <c r="N148" s="70">
        <f>J148+L148</f>
        <v>1771.15</v>
      </c>
      <c r="O148" s="106"/>
      <c r="P148" s="106"/>
      <c r="Q148" s="106"/>
      <c r="R148" s="107">
        <v>141.53</v>
      </c>
      <c r="S148" s="76">
        <v>1912.68</v>
      </c>
    </row>
    <row r="149" spans="1:19" ht="15.75">
      <c r="A149" s="17" t="s">
        <v>2</v>
      </c>
      <c r="B149" s="21"/>
      <c r="C149" s="49">
        <f aca="true" t="shared" si="70" ref="C149:E151">C150</f>
        <v>100</v>
      </c>
      <c r="D149" s="49">
        <f t="shared" si="70"/>
        <v>0</v>
      </c>
      <c r="E149" s="49">
        <f t="shared" si="70"/>
        <v>100</v>
      </c>
      <c r="F149" s="21" t="s">
        <v>237</v>
      </c>
      <c r="G149" s="21"/>
      <c r="H149" s="49">
        <f aca="true" t="shared" si="71" ref="H149:O151">H150</f>
        <v>100</v>
      </c>
      <c r="I149" s="49">
        <f t="shared" si="71"/>
        <v>0</v>
      </c>
      <c r="J149" s="49">
        <f t="shared" si="71"/>
        <v>100</v>
      </c>
      <c r="K149" s="75">
        <f t="shared" si="71"/>
        <v>0</v>
      </c>
      <c r="L149" s="49">
        <f t="shared" si="71"/>
        <v>0</v>
      </c>
      <c r="M149" s="49">
        <f t="shared" si="71"/>
        <v>0</v>
      </c>
      <c r="N149" s="75">
        <f t="shared" si="71"/>
        <v>100</v>
      </c>
      <c r="O149" s="102">
        <f t="shared" si="71"/>
        <v>0</v>
      </c>
      <c r="P149" s="102"/>
      <c r="Q149" s="102">
        <f aca="true" t="shared" si="72" ref="Q149:S151">Q150</f>
        <v>0</v>
      </c>
      <c r="R149" s="103">
        <f t="shared" si="72"/>
        <v>0</v>
      </c>
      <c r="S149" s="75">
        <f>S150</f>
        <v>100</v>
      </c>
    </row>
    <row r="150" spans="1:19" ht="66" customHeight="1">
      <c r="A150" s="19" t="s">
        <v>90</v>
      </c>
      <c r="B150" s="18"/>
      <c r="C150" s="47">
        <f t="shared" si="70"/>
        <v>100</v>
      </c>
      <c r="D150" s="47">
        <f t="shared" si="70"/>
        <v>0</v>
      </c>
      <c r="E150" s="47">
        <f t="shared" si="70"/>
        <v>100</v>
      </c>
      <c r="F150" s="18" t="s">
        <v>240</v>
      </c>
      <c r="G150" s="18"/>
      <c r="H150" s="47">
        <f t="shared" si="71"/>
        <v>100</v>
      </c>
      <c r="I150" s="47">
        <f t="shared" si="71"/>
        <v>0</v>
      </c>
      <c r="J150" s="47">
        <f t="shared" si="71"/>
        <v>100</v>
      </c>
      <c r="K150" s="73">
        <f t="shared" si="71"/>
        <v>0</v>
      </c>
      <c r="L150" s="47">
        <f t="shared" si="71"/>
        <v>0</v>
      </c>
      <c r="M150" s="47">
        <f t="shared" si="71"/>
        <v>0</v>
      </c>
      <c r="N150" s="73">
        <f t="shared" si="71"/>
        <v>100</v>
      </c>
      <c r="O150" s="104">
        <f t="shared" si="71"/>
        <v>0</v>
      </c>
      <c r="P150" s="104"/>
      <c r="Q150" s="104">
        <f t="shared" si="72"/>
        <v>0</v>
      </c>
      <c r="R150" s="105">
        <f t="shared" si="72"/>
        <v>0</v>
      </c>
      <c r="S150" s="73">
        <f t="shared" si="72"/>
        <v>100</v>
      </c>
    </row>
    <row r="151" spans="1:19" ht="31.5">
      <c r="A151" s="22" t="s">
        <v>91</v>
      </c>
      <c r="B151" s="20"/>
      <c r="C151" s="48">
        <f t="shared" si="70"/>
        <v>100</v>
      </c>
      <c r="D151" s="48">
        <f t="shared" si="70"/>
        <v>0</v>
      </c>
      <c r="E151" s="48">
        <f t="shared" si="70"/>
        <v>100</v>
      </c>
      <c r="F151" s="20" t="s">
        <v>238</v>
      </c>
      <c r="G151" s="20"/>
      <c r="H151" s="48">
        <f t="shared" si="71"/>
        <v>100</v>
      </c>
      <c r="I151" s="48">
        <f t="shared" si="71"/>
        <v>0</v>
      </c>
      <c r="J151" s="48">
        <f t="shared" si="71"/>
        <v>100</v>
      </c>
      <c r="K151" s="76">
        <f t="shared" si="71"/>
        <v>0</v>
      </c>
      <c r="L151" s="48">
        <f t="shared" si="71"/>
        <v>0</v>
      </c>
      <c r="M151" s="48">
        <f t="shared" si="71"/>
        <v>0</v>
      </c>
      <c r="N151" s="76">
        <f t="shared" si="71"/>
        <v>100</v>
      </c>
      <c r="O151" s="106">
        <f t="shared" si="71"/>
        <v>0</v>
      </c>
      <c r="P151" s="106"/>
      <c r="Q151" s="106">
        <f t="shared" si="72"/>
        <v>0</v>
      </c>
      <c r="R151" s="107">
        <f t="shared" si="72"/>
        <v>0</v>
      </c>
      <c r="S151" s="76">
        <f t="shared" si="72"/>
        <v>100</v>
      </c>
    </row>
    <row r="152" spans="1:19" ht="31.5">
      <c r="A152" s="22" t="s">
        <v>16</v>
      </c>
      <c r="B152" s="20" t="s">
        <v>17</v>
      </c>
      <c r="C152" s="48">
        <v>100</v>
      </c>
      <c r="D152" s="48"/>
      <c r="E152" s="44">
        <f>C152+D152</f>
        <v>100</v>
      </c>
      <c r="F152" s="20" t="s">
        <v>238</v>
      </c>
      <c r="G152" s="20" t="s">
        <v>17</v>
      </c>
      <c r="H152" s="48">
        <v>100</v>
      </c>
      <c r="I152" s="48"/>
      <c r="J152" s="44">
        <f>H152+I152</f>
        <v>100</v>
      </c>
      <c r="K152" s="70"/>
      <c r="L152" s="44"/>
      <c r="M152" s="44"/>
      <c r="N152" s="70">
        <f>J152+M152</f>
        <v>100</v>
      </c>
      <c r="O152" s="106"/>
      <c r="P152" s="106"/>
      <c r="Q152" s="106"/>
      <c r="R152" s="107"/>
      <c r="S152" s="76">
        <v>100</v>
      </c>
    </row>
    <row r="153" spans="1:19" ht="31.5">
      <c r="A153" s="17" t="s">
        <v>61</v>
      </c>
      <c r="B153" s="21"/>
      <c r="C153" s="49">
        <f>C154+C158</f>
        <v>2287.15</v>
      </c>
      <c r="D153" s="49">
        <f>D154+D158</f>
        <v>0</v>
      </c>
      <c r="E153" s="49">
        <f>E154+E158</f>
        <v>2287.15</v>
      </c>
      <c r="F153" s="21" t="s">
        <v>241</v>
      </c>
      <c r="G153" s="21"/>
      <c r="H153" s="49">
        <f aca="true" t="shared" si="73" ref="H153:O153">H154+H158</f>
        <v>2287.15</v>
      </c>
      <c r="I153" s="49">
        <f t="shared" si="73"/>
        <v>0</v>
      </c>
      <c r="J153" s="49">
        <f t="shared" si="73"/>
        <v>2287.15</v>
      </c>
      <c r="K153" s="75">
        <f t="shared" si="73"/>
        <v>0</v>
      </c>
      <c r="L153" s="49">
        <f t="shared" si="73"/>
        <v>0</v>
      </c>
      <c r="M153" s="49">
        <f t="shared" si="73"/>
        <v>0</v>
      </c>
      <c r="N153" s="75">
        <f t="shared" si="73"/>
        <v>2287.15</v>
      </c>
      <c r="O153" s="102">
        <f t="shared" si="73"/>
        <v>0</v>
      </c>
      <c r="P153" s="102"/>
      <c r="Q153" s="102">
        <f>Q154+Q158</f>
        <v>0</v>
      </c>
      <c r="R153" s="103">
        <f>R154+R158</f>
        <v>0</v>
      </c>
      <c r="S153" s="75">
        <f>S154+S158</f>
        <v>2281.9300000000003</v>
      </c>
    </row>
    <row r="154" spans="1:19" ht="31.5">
      <c r="A154" s="19" t="s">
        <v>93</v>
      </c>
      <c r="B154" s="18"/>
      <c r="C154" s="47">
        <f aca="true" t="shared" si="74" ref="C154:E155">C155</f>
        <v>580.6</v>
      </c>
      <c r="D154" s="47">
        <f t="shared" si="74"/>
        <v>0</v>
      </c>
      <c r="E154" s="47">
        <f t="shared" si="74"/>
        <v>580.6</v>
      </c>
      <c r="F154" s="18" t="s">
        <v>242</v>
      </c>
      <c r="G154" s="18"/>
      <c r="H154" s="47">
        <f aca="true" t="shared" si="75" ref="H154:O154">H155</f>
        <v>580.6</v>
      </c>
      <c r="I154" s="47">
        <f t="shared" si="75"/>
        <v>0</v>
      </c>
      <c r="J154" s="47">
        <f t="shared" si="75"/>
        <v>580.6</v>
      </c>
      <c r="K154" s="73">
        <f t="shared" si="75"/>
        <v>0</v>
      </c>
      <c r="L154" s="47">
        <f t="shared" si="75"/>
        <v>0</v>
      </c>
      <c r="M154" s="47">
        <f t="shared" si="75"/>
        <v>0</v>
      </c>
      <c r="N154" s="73">
        <f t="shared" si="75"/>
        <v>580.6</v>
      </c>
      <c r="O154" s="104">
        <f t="shared" si="75"/>
        <v>0</v>
      </c>
      <c r="P154" s="104"/>
      <c r="Q154" s="104">
        <f>Q155</f>
        <v>0</v>
      </c>
      <c r="R154" s="105">
        <f>R155</f>
        <v>0</v>
      </c>
      <c r="S154" s="73">
        <f>S155</f>
        <v>575.38</v>
      </c>
    </row>
    <row r="155" spans="1:19" ht="15.75">
      <c r="A155" s="22" t="s">
        <v>94</v>
      </c>
      <c r="B155" s="20"/>
      <c r="C155" s="48">
        <f t="shared" si="74"/>
        <v>580.6</v>
      </c>
      <c r="D155" s="48">
        <f t="shared" si="74"/>
        <v>0</v>
      </c>
      <c r="E155" s="48">
        <f t="shared" si="74"/>
        <v>580.6</v>
      </c>
      <c r="F155" s="20" t="s">
        <v>243</v>
      </c>
      <c r="G155" s="20"/>
      <c r="H155" s="48">
        <f aca="true" t="shared" si="76" ref="H155:O155">H156</f>
        <v>580.6</v>
      </c>
      <c r="I155" s="48">
        <f t="shared" si="76"/>
        <v>0</v>
      </c>
      <c r="J155" s="48">
        <f t="shared" si="76"/>
        <v>580.6</v>
      </c>
      <c r="K155" s="76">
        <f t="shared" si="76"/>
        <v>0</v>
      </c>
      <c r="L155" s="48">
        <f t="shared" si="76"/>
        <v>0</v>
      </c>
      <c r="M155" s="48">
        <f t="shared" si="76"/>
        <v>0</v>
      </c>
      <c r="N155" s="76">
        <f t="shared" si="76"/>
        <v>580.6</v>
      </c>
      <c r="O155" s="106">
        <f t="shared" si="76"/>
        <v>0</v>
      </c>
      <c r="P155" s="106"/>
      <c r="Q155" s="106">
        <f>Q156</f>
        <v>0</v>
      </c>
      <c r="R155" s="107">
        <f>R156</f>
        <v>0</v>
      </c>
      <c r="S155" s="76">
        <f>S156+S157</f>
        <v>575.38</v>
      </c>
    </row>
    <row r="156" spans="1:19" ht="31.5">
      <c r="A156" s="22" t="s">
        <v>16</v>
      </c>
      <c r="B156" s="20" t="s">
        <v>17</v>
      </c>
      <c r="C156" s="48">
        <v>580.6</v>
      </c>
      <c r="D156" s="48"/>
      <c r="E156" s="44">
        <f>C156+D156</f>
        <v>580.6</v>
      </c>
      <c r="F156" s="20" t="s">
        <v>243</v>
      </c>
      <c r="G156" s="20" t="s">
        <v>17</v>
      </c>
      <c r="H156" s="48">
        <v>580.6</v>
      </c>
      <c r="I156" s="48"/>
      <c r="J156" s="44">
        <f>H156+I156</f>
        <v>580.6</v>
      </c>
      <c r="K156" s="70"/>
      <c r="L156" s="44"/>
      <c r="M156" s="44"/>
      <c r="N156" s="70">
        <f>J156+M156</f>
        <v>580.6</v>
      </c>
      <c r="O156" s="106"/>
      <c r="P156" s="106"/>
      <c r="Q156" s="106"/>
      <c r="R156" s="107"/>
      <c r="S156" s="76">
        <v>395.38</v>
      </c>
    </row>
    <row r="157" spans="1:19" ht="31.5">
      <c r="A157" s="22" t="s">
        <v>24</v>
      </c>
      <c r="B157" s="20"/>
      <c r="C157" s="48"/>
      <c r="D157" s="48"/>
      <c r="E157" s="44"/>
      <c r="F157" s="20" t="s">
        <v>243</v>
      </c>
      <c r="G157" s="20" t="s">
        <v>25</v>
      </c>
      <c r="H157" s="48"/>
      <c r="I157" s="48"/>
      <c r="J157" s="44"/>
      <c r="K157" s="70"/>
      <c r="L157" s="44"/>
      <c r="M157" s="44"/>
      <c r="N157" s="70"/>
      <c r="O157" s="106"/>
      <c r="P157" s="106"/>
      <c r="Q157" s="106"/>
      <c r="R157" s="107"/>
      <c r="S157" s="76">
        <v>180</v>
      </c>
    </row>
    <row r="158" spans="1:19" ht="31.5">
      <c r="A158" s="57" t="s">
        <v>330</v>
      </c>
      <c r="B158" s="60"/>
      <c r="C158" s="61">
        <f>C159+C160</f>
        <v>1706.55</v>
      </c>
      <c r="D158" s="61">
        <f>D159+D160</f>
        <v>0</v>
      </c>
      <c r="E158" s="61">
        <f>E159+E160</f>
        <v>1706.55</v>
      </c>
      <c r="F158" s="60" t="s">
        <v>244</v>
      </c>
      <c r="G158" s="60"/>
      <c r="H158" s="61">
        <f aca="true" t="shared" si="77" ref="H158:O158">H159+H160</f>
        <v>1706.55</v>
      </c>
      <c r="I158" s="61">
        <f t="shared" si="77"/>
        <v>0</v>
      </c>
      <c r="J158" s="61">
        <f t="shared" si="77"/>
        <v>1706.55</v>
      </c>
      <c r="K158" s="77">
        <f t="shared" si="77"/>
        <v>0</v>
      </c>
      <c r="L158" s="61">
        <f t="shared" si="77"/>
        <v>0</v>
      </c>
      <c r="M158" s="61">
        <f t="shared" si="77"/>
        <v>0</v>
      </c>
      <c r="N158" s="77">
        <f t="shared" si="77"/>
        <v>1706.55</v>
      </c>
      <c r="O158" s="108">
        <f t="shared" si="77"/>
        <v>0</v>
      </c>
      <c r="P158" s="108"/>
      <c r="Q158" s="108">
        <f>Q159+Q160</f>
        <v>0</v>
      </c>
      <c r="R158" s="109">
        <f>R159+R160</f>
        <v>0</v>
      </c>
      <c r="S158" s="77">
        <f>S159+S160</f>
        <v>1706.5500000000002</v>
      </c>
    </row>
    <row r="159" spans="1:19" ht="96.75" customHeight="1">
      <c r="A159" s="4" t="s">
        <v>14</v>
      </c>
      <c r="B159" s="20" t="s">
        <v>15</v>
      </c>
      <c r="C159" s="48">
        <v>1656.55</v>
      </c>
      <c r="D159" s="48"/>
      <c r="E159" s="44">
        <f>C159+D159</f>
        <v>1656.55</v>
      </c>
      <c r="F159" s="20" t="s">
        <v>244</v>
      </c>
      <c r="G159" s="20" t="s">
        <v>15</v>
      </c>
      <c r="H159" s="48">
        <v>1656.55</v>
      </c>
      <c r="I159" s="48"/>
      <c r="J159" s="44">
        <f>H159+I159</f>
        <v>1656.55</v>
      </c>
      <c r="K159" s="70"/>
      <c r="L159" s="44"/>
      <c r="M159" s="44"/>
      <c r="N159" s="70">
        <f>J159+L159</f>
        <v>1656.55</v>
      </c>
      <c r="O159" s="106"/>
      <c r="P159" s="106"/>
      <c r="Q159" s="106">
        <v>-36.6</v>
      </c>
      <c r="R159" s="107"/>
      <c r="S159" s="76">
        <v>1512.89</v>
      </c>
    </row>
    <row r="160" spans="1:19" ht="31.5">
      <c r="A160" s="4" t="s">
        <v>16</v>
      </c>
      <c r="B160" s="20" t="s">
        <v>17</v>
      </c>
      <c r="C160" s="48">
        <v>50</v>
      </c>
      <c r="D160" s="48"/>
      <c r="E160" s="44">
        <f>C160+D160</f>
        <v>50</v>
      </c>
      <c r="F160" s="20" t="s">
        <v>244</v>
      </c>
      <c r="G160" s="20" t="s">
        <v>17</v>
      </c>
      <c r="H160" s="48">
        <v>50</v>
      </c>
      <c r="I160" s="48"/>
      <c r="J160" s="44">
        <f>H160+I160</f>
        <v>50</v>
      </c>
      <c r="K160" s="70"/>
      <c r="L160" s="44"/>
      <c r="M160" s="44"/>
      <c r="N160" s="70">
        <f>J160+L160</f>
        <v>50</v>
      </c>
      <c r="O160" s="106"/>
      <c r="P160" s="106"/>
      <c r="Q160" s="106">
        <v>36.6</v>
      </c>
      <c r="R160" s="107"/>
      <c r="S160" s="76">
        <v>193.66</v>
      </c>
    </row>
    <row r="161" spans="1:19" s="34" customFormat="1" ht="87.75" customHeight="1">
      <c r="A161" s="12" t="s">
        <v>245</v>
      </c>
      <c r="B161" s="23"/>
      <c r="C161" s="45" t="e">
        <f>C162</f>
        <v>#REF!</v>
      </c>
      <c r="D161" s="45" t="e">
        <f>D162</f>
        <v>#REF!</v>
      </c>
      <c r="E161" s="45" t="e">
        <f>E162</f>
        <v>#REF!</v>
      </c>
      <c r="F161" s="23" t="s">
        <v>22</v>
      </c>
      <c r="G161" s="23"/>
      <c r="H161" s="45" t="e">
        <f aca="true" t="shared" si="78" ref="H161:O161">H162</f>
        <v>#REF!</v>
      </c>
      <c r="I161" s="45" t="e">
        <f t="shared" si="78"/>
        <v>#REF!</v>
      </c>
      <c r="J161" s="45" t="e">
        <f t="shared" si="78"/>
        <v>#REF!</v>
      </c>
      <c r="K161" s="67" t="e">
        <f t="shared" si="78"/>
        <v>#REF!</v>
      </c>
      <c r="L161" s="45" t="e">
        <f t="shared" si="78"/>
        <v>#REF!</v>
      </c>
      <c r="M161" s="45" t="e">
        <f t="shared" si="78"/>
        <v>#REF!</v>
      </c>
      <c r="N161" s="67" t="e">
        <f t="shared" si="78"/>
        <v>#REF!</v>
      </c>
      <c r="O161" s="100" t="e">
        <f t="shared" si="78"/>
        <v>#REF!</v>
      </c>
      <c r="P161" s="100"/>
      <c r="Q161" s="100" t="e">
        <f>Q162</f>
        <v>#REF!</v>
      </c>
      <c r="R161" s="101" t="e">
        <f>R162</f>
        <v>#REF!</v>
      </c>
      <c r="S161" s="71">
        <f>S162</f>
        <v>1589.65</v>
      </c>
    </row>
    <row r="162" spans="1:19" ht="33.75" customHeight="1">
      <c r="A162" s="28" t="s">
        <v>92</v>
      </c>
      <c r="B162" s="29"/>
      <c r="C162" s="50" t="e">
        <f>#REF!</f>
        <v>#REF!</v>
      </c>
      <c r="D162" s="50" t="e">
        <f>#REF!</f>
        <v>#REF!</v>
      </c>
      <c r="E162" s="50" t="e">
        <f>#REF!</f>
        <v>#REF!</v>
      </c>
      <c r="F162" s="29" t="s">
        <v>246</v>
      </c>
      <c r="G162" s="29"/>
      <c r="H162" s="50" t="e">
        <f>#REF!</f>
        <v>#REF!</v>
      </c>
      <c r="I162" s="50" t="e">
        <f>#REF!</f>
        <v>#REF!</v>
      </c>
      <c r="J162" s="50" t="e">
        <f>#REF!+J163</f>
        <v>#REF!</v>
      </c>
      <c r="K162" s="50" t="e">
        <f>#REF!+K163</f>
        <v>#REF!</v>
      </c>
      <c r="L162" s="50" t="e">
        <f>#REF!+L163</f>
        <v>#REF!</v>
      </c>
      <c r="M162" s="50" t="e">
        <f>#REF!+M163</f>
        <v>#REF!</v>
      </c>
      <c r="N162" s="72" t="e">
        <f>#REF!+N163</f>
        <v>#REF!</v>
      </c>
      <c r="O162" s="109" t="e">
        <f>#REF!+O163</f>
        <v>#REF!</v>
      </c>
      <c r="P162" s="109"/>
      <c r="Q162" s="108" t="e">
        <f>#REF!+Q163</f>
        <v>#REF!</v>
      </c>
      <c r="R162" s="109" t="e">
        <f>#REF!+R163</f>
        <v>#REF!</v>
      </c>
      <c r="S162" s="77">
        <f>S163</f>
        <v>1589.65</v>
      </c>
    </row>
    <row r="163" spans="1:19" ht="39" customHeight="1">
      <c r="A163" s="28" t="s">
        <v>365</v>
      </c>
      <c r="B163" s="29"/>
      <c r="C163" s="50"/>
      <c r="D163" s="50"/>
      <c r="E163" s="43"/>
      <c r="F163" s="29" t="s">
        <v>366</v>
      </c>
      <c r="G163" s="29"/>
      <c r="H163" s="50"/>
      <c r="I163" s="50"/>
      <c r="J163" s="43">
        <f>J164</f>
        <v>0</v>
      </c>
      <c r="K163" s="69"/>
      <c r="L163" s="43">
        <f>L164</f>
        <v>1013.65</v>
      </c>
      <c r="M163" s="43">
        <f>M164</f>
        <v>576</v>
      </c>
      <c r="N163" s="69">
        <f>N164</f>
        <v>1589.65</v>
      </c>
      <c r="O163" s="104"/>
      <c r="P163" s="104"/>
      <c r="Q163" s="104">
        <f>Q164</f>
        <v>0</v>
      </c>
      <c r="R163" s="105">
        <f>R164</f>
        <v>0</v>
      </c>
      <c r="S163" s="73">
        <f>S164</f>
        <v>1589.65</v>
      </c>
    </row>
    <row r="164" spans="1:19" ht="31.5">
      <c r="A164" s="26" t="s">
        <v>24</v>
      </c>
      <c r="B164" s="27"/>
      <c r="C164" s="51"/>
      <c r="D164" s="51"/>
      <c r="E164" s="44"/>
      <c r="F164" s="27" t="s">
        <v>366</v>
      </c>
      <c r="G164" s="27" t="s">
        <v>25</v>
      </c>
      <c r="H164" s="51"/>
      <c r="I164" s="51"/>
      <c r="J164" s="44"/>
      <c r="K164" s="70"/>
      <c r="L164" s="44">
        <v>1013.65</v>
      </c>
      <c r="M164" s="44">
        <v>576</v>
      </c>
      <c r="N164" s="70">
        <f>J164+L164+M164</f>
        <v>1589.65</v>
      </c>
      <c r="O164" s="106"/>
      <c r="P164" s="106"/>
      <c r="Q164" s="106"/>
      <c r="R164" s="107"/>
      <c r="S164" s="76">
        <v>1589.65</v>
      </c>
    </row>
    <row r="165" spans="1:19" ht="20.25" customHeight="1">
      <c r="A165" s="30" t="s">
        <v>124</v>
      </c>
      <c r="B165" s="31"/>
      <c r="C165" s="40">
        <f>C166</f>
        <v>55869.829</v>
      </c>
      <c r="D165" s="40" t="e">
        <f>D166</f>
        <v>#REF!</v>
      </c>
      <c r="E165" s="40" t="e">
        <f>E166</f>
        <v>#REF!</v>
      </c>
      <c r="F165" s="31" t="s">
        <v>40</v>
      </c>
      <c r="G165" s="31"/>
      <c r="H165" s="40">
        <f aca="true" t="shared" si="79" ref="H165:O165">H166</f>
        <v>55869.829</v>
      </c>
      <c r="I165" s="40" t="e">
        <f t="shared" si="79"/>
        <v>#REF!</v>
      </c>
      <c r="J165" s="40">
        <f t="shared" si="79"/>
        <v>56660.199</v>
      </c>
      <c r="K165" s="66">
        <f t="shared" si="79"/>
        <v>336.28999999999996</v>
      </c>
      <c r="L165" s="40">
        <f t="shared" si="79"/>
        <v>150.001</v>
      </c>
      <c r="M165" s="40">
        <f t="shared" si="79"/>
        <v>1019.7</v>
      </c>
      <c r="N165" s="66">
        <f t="shared" si="79"/>
        <v>58166.19</v>
      </c>
      <c r="O165" s="98">
        <f t="shared" si="79"/>
        <v>803.41</v>
      </c>
      <c r="P165" s="98"/>
      <c r="Q165" s="98">
        <f>Q166</f>
        <v>0</v>
      </c>
      <c r="R165" s="99">
        <f>R166</f>
        <v>4500</v>
      </c>
      <c r="S165" s="134">
        <f>S166</f>
        <v>67217.61</v>
      </c>
    </row>
    <row r="166" spans="1:19" s="34" customFormat="1" ht="32.25" customHeight="1">
      <c r="A166" s="12" t="s">
        <v>149</v>
      </c>
      <c r="B166" s="23"/>
      <c r="C166" s="45">
        <f>C167+C172+C177+C181</f>
        <v>55869.829</v>
      </c>
      <c r="D166" s="45" t="e">
        <f>D167+D172+D177+D181</f>
        <v>#REF!</v>
      </c>
      <c r="E166" s="45" t="e">
        <f>E167+E172+E177+E181</f>
        <v>#REF!</v>
      </c>
      <c r="F166" s="23" t="s">
        <v>125</v>
      </c>
      <c r="G166" s="23"/>
      <c r="H166" s="45">
        <f aca="true" t="shared" si="80" ref="H166:O166">H167+H172+H177+H181</f>
        <v>55869.829</v>
      </c>
      <c r="I166" s="45" t="e">
        <f t="shared" si="80"/>
        <v>#REF!</v>
      </c>
      <c r="J166" s="45">
        <f t="shared" si="80"/>
        <v>56660.199</v>
      </c>
      <c r="K166" s="67">
        <f t="shared" si="80"/>
        <v>336.28999999999996</v>
      </c>
      <c r="L166" s="45">
        <f t="shared" si="80"/>
        <v>150.001</v>
      </c>
      <c r="M166" s="45">
        <f t="shared" si="80"/>
        <v>1019.7</v>
      </c>
      <c r="N166" s="67">
        <f t="shared" si="80"/>
        <v>58166.19</v>
      </c>
      <c r="O166" s="100">
        <f t="shared" si="80"/>
        <v>803.41</v>
      </c>
      <c r="P166" s="100"/>
      <c r="Q166" s="100">
        <f>Q167+Q172+Q177+Q181</f>
        <v>0</v>
      </c>
      <c r="R166" s="101">
        <f>R167+R172+R177+R181</f>
        <v>4500</v>
      </c>
      <c r="S166" s="71">
        <f>S167+S172+S177+S181</f>
        <v>67217.61</v>
      </c>
    </row>
    <row r="167" spans="1:19" ht="49.5" customHeight="1">
      <c r="A167" s="10" t="s">
        <v>100</v>
      </c>
      <c r="B167" s="9"/>
      <c r="C167" s="42">
        <f aca="true" t="shared" si="81" ref="C167:E168">C168</f>
        <v>36540</v>
      </c>
      <c r="D167" s="42" t="e">
        <f t="shared" si="81"/>
        <v>#REF!</v>
      </c>
      <c r="E167" s="42" t="e">
        <f t="shared" si="81"/>
        <v>#REF!</v>
      </c>
      <c r="F167" s="9" t="s">
        <v>126</v>
      </c>
      <c r="G167" s="9"/>
      <c r="H167" s="42">
        <f aca="true" t="shared" si="82" ref="H167:O168">H168</f>
        <v>36540</v>
      </c>
      <c r="I167" s="42" t="e">
        <f t="shared" si="82"/>
        <v>#REF!</v>
      </c>
      <c r="J167" s="42">
        <f t="shared" si="82"/>
        <v>36910</v>
      </c>
      <c r="K167" s="68">
        <f t="shared" si="82"/>
        <v>336.28999999999996</v>
      </c>
      <c r="L167" s="42">
        <f t="shared" si="82"/>
        <v>0</v>
      </c>
      <c r="M167" s="42">
        <f t="shared" si="82"/>
        <v>1020</v>
      </c>
      <c r="N167" s="68">
        <f t="shared" si="82"/>
        <v>38266.29</v>
      </c>
      <c r="O167" s="102">
        <f t="shared" si="82"/>
        <v>803.41</v>
      </c>
      <c r="P167" s="102"/>
      <c r="Q167" s="102">
        <f aca="true" t="shared" si="83" ref="Q167:S168">Q168</f>
        <v>0</v>
      </c>
      <c r="R167" s="103">
        <f t="shared" si="83"/>
        <v>4500</v>
      </c>
      <c r="S167" s="75">
        <f t="shared" si="83"/>
        <v>46062.05</v>
      </c>
    </row>
    <row r="168" spans="1:19" ht="83.25" customHeight="1">
      <c r="A168" s="13" t="s">
        <v>99</v>
      </c>
      <c r="B168" s="14"/>
      <c r="C168" s="43">
        <f t="shared" si="81"/>
        <v>36540</v>
      </c>
      <c r="D168" s="43" t="e">
        <f t="shared" si="81"/>
        <v>#REF!</v>
      </c>
      <c r="E168" s="43" t="e">
        <f t="shared" si="81"/>
        <v>#REF!</v>
      </c>
      <c r="F168" s="14" t="s">
        <v>387</v>
      </c>
      <c r="G168" s="14"/>
      <c r="H168" s="43">
        <f t="shared" si="82"/>
        <v>36540</v>
      </c>
      <c r="I168" s="43" t="e">
        <f t="shared" si="82"/>
        <v>#REF!</v>
      </c>
      <c r="J168" s="43">
        <f t="shared" si="82"/>
        <v>36910</v>
      </c>
      <c r="K168" s="69">
        <f t="shared" si="82"/>
        <v>336.28999999999996</v>
      </c>
      <c r="L168" s="43">
        <f t="shared" si="82"/>
        <v>0</v>
      </c>
      <c r="M168" s="43">
        <f t="shared" si="82"/>
        <v>1020</v>
      </c>
      <c r="N168" s="69">
        <f t="shared" si="82"/>
        <v>38266.29</v>
      </c>
      <c r="O168" s="104">
        <f t="shared" si="82"/>
        <v>803.41</v>
      </c>
      <c r="P168" s="104"/>
      <c r="Q168" s="104">
        <f t="shared" si="83"/>
        <v>0</v>
      </c>
      <c r="R168" s="105">
        <f t="shared" si="83"/>
        <v>4500</v>
      </c>
      <c r="S168" s="73">
        <f t="shared" si="83"/>
        <v>46062.05</v>
      </c>
    </row>
    <row r="169" spans="1:19" ht="33" customHeight="1">
      <c r="A169" s="4" t="s">
        <v>98</v>
      </c>
      <c r="B169" s="5"/>
      <c r="C169" s="44">
        <f>C171</f>
        <v>36540</v>
      </c>
      <c r="D169" s="44" t="e">
        <f>D171+#REF!</f>
        <v>#REF!</v>
      </c>
      <c r="E169" s="44" t="e">
        <f>E171+#REF!</f>
        <v>#REF!</v>
      </c>
      <c r="F169" s="5" t="s">
        <v>127</v>
      </c>
      <c r="G169" s="5"/>
      <c r="H169" s="44">
        <f>H171</f>
        <v>36540</v>
      </c>
      <c r="I169" s="44" t="e">
        <f>I171+#REF!</f>
        <v>#REF!</v>
      </c>
      <c r="J169" s="44">
        <f aca="true" t="shared" si="84" ref="J169:O169">J171+J170</f>
        <v>36910</v>
      </c>
      <c r="K169" s="70">
        <f t="shared" si="84"/>
        <v>336.28999999999996</v>
      </c>
      <c r="L169" s="44">
        <f t="shared" si="84"/>
        <v>0</v>
      </c>
      <c r="M169" s="44">
        <f t="shared" si="84"/>
        <v>1020</v>
      </c>
      <c r="N169" s="70">
        <f t="shared" si="84"/>
        <v>38266.29</v>
      </c>
      <c r="O169" s="106">
        <f t="shared" si="84"/>
        <v>803.41</v>
      </c>
      <c r="P169" s="106"/>
      <c r="Q169" s="106">
        <f>Q171+Q170</f>
        <v>0</v>
      </c>
      <c r="R169" s="107">
        <f>R171+R170</f>
        <v>4500</v>
      </c>
      <c r="S169" s="76">
        <f>S171+S170</f>
        <v>46062.05</v>
      </c>
    </row>
    <row r="170" spans="1:19" ht="33" customHeight="1">
      <c r="A170" s="4" t="s">
        <v>16</v>
      </c>
      <c r="B170" s="5" t="s">
        <v>17</v>
      </c>
      <c r="C170" s="44"/>
      <c r="D170" s="44">
        <v>370</v>
      </c>
      <c r="E170" s="44">
        <f>C170+D170</f>
        <v>370</v>
      </c>
      <c r="F170" s="5" t="s">
        <v>127</v>
      </c>
      <c r="G170" s="5" t="s">
        <v>17</v>
      </c>
      <c r="H170" s="44"/>
      <c r="I170" s="44">
        <v>370</v>
      </c>
      <c r="J170" s="44">
        <f>H170+I170</f>
        <v>370</v>
      </c>
      <c r="K170" s="70">
        <f>171.29+165</f>
        <v>336.28999999999996</v>
      </c>
      <c r="L170" s="44"/>
      <c r="M170" s="44">
        <v>20</v>
      </c>
      <c r="N170" s="70">
        <f>L170+M170+J170+K170</f>
        <v>726.29</v>
      </c>
      <c r="O170" s="106">
        <v>803.41</v>
      </c>
      <c r="P170" s="106"/>
      <c r="Q170" s="106"/>
      <c r="R170" s="107"/>
      <c r="S170" s="76">
        <v>3122.05</v>
      </c>
    </row>
    <row r="171" spans="1:19" ht="51" customHeight="1">
      <c r="A171" s="4" t="s">
        <v>69</v>
      </c>
      <c r="B171" s="5" t="s">
        <v>13</v>
      </c>
      <c r="C171" s="44">
        <f>36400+100+40</f>
        <v>36540</v>
      </c>
      <c r="D171" s="44"/>
      <c r="E171" s="44">
        <f>C171+D171</f>
        <v>36540</v>
      </c>
      <c r="F171" s="5" t="s">
        <v>127</v>
      </c>
      <c r="G171" s="5" t="s">
        <v>13</v>
      </c>
      <c r="H171" s="44">
        <f>36400+100+40</f>
        <v>36540</v>
      </c>
      <c r="I171" s="44"/>
      <c r="J171" s="44">
        <f>H171+I171</f>
        <v>36540</v>
      </c>
      <c r="K171" s="70"/>
      <c r="L171" s="44"/>
      <c r="M171" s="44">
        <v>1000</v>
      </c>
      <c r="N171" s="70">
        <f>L171+M171+J171+K171</f>
        <v>37540</v>
      </c>
      <c r="O171" s="106"/>
      <c r="P171" s="106"/>
      <c r="Q171" s="106"/>
      <c r="R171" s="107">
        <v>4500</v>
      </c>
      <c r="S171" s="76">
        <v>42940</v>
      </c>
    </row>
    <row r="172" spans="1:19" ht="56.25" customHeight="1">
      <c r="A172" s="10" t="s">
        <v>128</v>
      </c>
      <c r="B172" s="9"/>
      <c r="C172" s="42">
        <f aca="true" t="shared" si="85" ref="C172:E173">C173</f>
        <v>14000</v>
      </c>
      <c r="D172" s="42" t="e">
        <f t="shared" si="85"/>
        <v>#REF!</v>
      </c>
      <c r="E172" s="42" t="e">
        <f t="shared" si="85"/>
        <v>#REF!</v>
      </c>
      <c r="F172" s="9" t="s">
        <v>129</v>
      </c>
      <c r="G172" s="9"/>
      <c r="H172" s="42">
        <f aca="true" t="shared" si="86" ref="H172:O173">H173</f>
        <v>14000</v>
      </c>
      <c r="I172" s="42" t="e">
        <f t="shared" si="86"/>
        <v>#REF!</v>
      </c>
      <c r="J172" s="42">
        <f t="shared" si="86"/>
        <v>14420.37</v>
      </c>
      <c r="K172" s="68">
        <f t="shared" si="86"/>
        <v>0</v>
      </c>
      <c r="L172" s="42">
        <f t="shared" si="86"/>
        <v>0</v>
      </c>
      <c r="M172" s="42">
        <f t="shared" si="86"/>
        <v>-30.3</v>
      </c>
      <c r="N172" s="68">
        <f t="shared" si="86"/>
        <v>14390.07</v>
      </c>
      <c r="O172" s="102">
        <f t="shared" si="86"/>
        <v>0</v>
      </c>
      <c r="P172" s="102"/>
      <c r="Q172" s="102">
        <f aca="true" t="shared" si="87" ref="Q172:S173">Q173</f>
        <v>0</v>
      </c>
      <c r="R172" s="103">
        <f t="shared" si="87"/>
        <v>0</v>
      </c>
      <c r="S172" s="75">
        <f t="shared" si="87"/>
        <v>15166.35</v>
      </c>
    </row>
    <row r="173" spans="1:19" ht="68.25" customHeight="1">
      <c r="A173" s="13" t="s">
        <v>130</v>
      </c>
      <c r="B173" s="14"/>
      <c r="C173" s="43">
        <f t="shared" si="85"/>
        <v>14000</v>
      </c>
      <c r="D173" s="43" t="e">
        <f t="shared" si="85"/>
        <v>#REF!</v>
      </c>
      <c r="E173" s="43" t="e">
        <f t="shared" si="85"/>
        <v>#REF!</v>
      </c>
      <c r="F173" s="14" t="s">
        <v>389</v>
      </c>
      <c r="G173" s="14"/>
      <c r="H173" s="43">
        <f t="shared" si="86"/>
        <v>14000</v>
      </c>
      <c r="I173" s="43" t="e">
        <f t="shared" si="86"/>
        <v>#REF!</v>
      </c>
      <c r="J173" s="43">
        <f t="shared" si="86"/>
        <v>14420.37</v>
      </c>
      <c r="K173" s="69">
        <f t="shared" si="86"/>
        <v>0</v>
      </c>
      <c r="L173" s="43">
        <f t="shared" si="86"/>
        <v>0</v>
      </c>
      <c r="M173" s="43">
        <f t="shared" si="86"/>
        <v>-30.3</v>
      </c>
      <c r="N173" s="69">
        <f t="shared" si="86"/>
        <v>14390.07</v>
      </c>
      <c r="O173" s="104">
        <f t="shared" si="86"/>
        <v>0</v>
      </c>
      <c r="P173" s="104"/>
      <c r="Q173" s="104">
        <f t="shared" si="87"/>
        <v>0</v>
      </c>
      <c r="R173" s="105">
        <f t="shared" si="87"/>
        <v>0</v>
      </c>
      <c r="S173" s="73">
        <f t="shared" si="87"/>
        <v>15166.35</v>
      </c>
    </row>
    <row r="174" spans="1:19" ht="35.25" customHeight="1">
      <c r="A174" s="4" t="s">
        <v>132</v>
      </c>
      <c r="B174" s="5"/>
      <c r="C174" s="44">
        <f>C176</f>
        <v>14000</v>
      </c>
      <c r="D174" s="44" t="e">
        <f>D176+#REF!</f>
        <v>#REF!</v>
      </c>
      <c r="E174" s="44" t="e">
        <f>E176+#REF!</f>
        <v>#REF!</v>
      </c>
      <c r="F174" s="5" t="s">
        <v>131</v>
      </c>
      <c r="G174" s="5"/>
      <c r="H174" s="44">
        <f>H176</f>
        <v>14000</v>
      </c>
      <c r="I174" s="44" t="e">
        <f>I176+#REF!</f>
        <v>#REF!</v>
      </c>
      <c r="J174" s="44">
        <f aca="true" t="shared" si="88" ref="J174:O174">J175+J176</f>
        <v>14420.37</v>
      </c>
      <c r="K174" s="70">
        <f t="shared" si="88"/>
        <v>0</v>
      </c>
      <c r="L174" s="44">
        <f t="shared" si="88"/>
        <v>0</v>
      </c>
      <c r="M174" s="44">
        <f t="shared" si="88"/>
        <v>-30.3</v>
      </c>
      <c r="N174" s="70">
        <f t="shared" si="88"/>
        <v>14390.07</v>
      </c>
      <c r="O174" s="106">
        <f t="shared" si="88"/>
        <v>0</v>
      </c>
      <c r="P174" s="106"/>
      <c r="Q174" s="106">
        <f>Q175+Q176</f>
        <v>0</v>
      </c>
      <c r="R174" s="107">
        <f>R175+R176</f>
        <v>0</v>
      </c>
      <c r="S174" s="76">
        <f>S175+S176</f>
        <v>15166.35</v>
      </c>
    </row>
    <row r="175" spans="1:19" ht="35.25" customHeight="1">
      <c r="A175" s="4" t="s">
        <v>16</v>
      </c>
      <c r="B175" s="5" t="s">
        <v>17</v>
      </c>
      <c r="C175" s="44"/>
      <c r="D175" s="44">
        <v>420.37</v>
      </c>
      <c r="E175" s="44">
        <f>C175+D175</f>
        <v>420.37</v>
      </c>
      <c r="F175" s="5" t="s">
        <v>131</v>
      </c>
      <c r="G175" s="5" t="s">
        <v>17</v>
      </c>
      <c r="H175" s="44"/>
      <c r="I175" s="44">
        <v>420.37</v>
      </c>
      <c r="J175" s="44">
        <f>H175+I175</f>
        <v>420.37</v>
      </c>
      <c r="K175" s="70"/>
      <c r="L175" s="44"/>
      <c r="M175" s="44">
        <v>-0.3</v>
      </c>
      <c r="N175" s="70">
        <f>J175+M175</f>
        <v>420.07</v>
      </c>
      <c r="O175" s="106"/>
      <c r="P175" s="106"/>
      <c r="Q175" s="106"/>
      <c r="R175" s="107"/>
      <c r="S175" s="76">
        <v>1196.35</v>
      </c>
    </row>
    <row r="176" spans="1:19" ht="53.25" customHeight="1">
      <c r="A176" s="4" t="s">
        <v>69</v>
      </c>
      <c r="B176" s="5" t="s">
        <v>13</v>
      </c>
      <c r="C176" s="44">
        <v>14000</v>
      </c>
      <c r="D176" s="44"/>
      <c r="E176" s="44">
        <f>C176+D176</f>
        <v>14000</v>
      </c>
      <c r="F176" s="5" t="s">
        <v>131</v>
      </c>
      <c r="G176" s="5" t="s">
        <v>13</v>
      </c>
      <c r="H176" s="44">
        <v>14000</v>
      </c>
      <c r="I176" s="44"/>
      <c r="J176" s="44">
        <f>H176+I176</f>
        <v>14000</v>
      </c>
      <c r="K176" s="70"/>
      <c r="L176" s="44"/>
      <c r="M176" s="44">
        <v>-30</v>
      </c>
      <c r="N176" s="70">
        <f>J176+M176</f>
        <v>13970</v>
      </c>
      <c r="O176" s="106"/>
      <c r="P176" s="106"/>
      <c r="Q176" s="106"/>
      <c r="R176" s="107"/>
      <c r="S176" s="76">
        <v>13970</v>
      </c>
    </row>
    <row r="177" spans="1:19" ht="65.25" customHeight="1">
      <c r="A177" s="10" t="s">
        <v>133</v>
      </c>
      <c r="B177" s="9"/>
      <c r="C177" s="42">
        <f aca="true" t="shared" si="89" ref="C177:E179">C178</f>
        <v>4100</v>
      </c>
      <c r="D177" s="42">
        <f t="shared" si="89"/>
        <v>0</v>
      </c>
      <c r="E177" s="42">
        <f t="shared" si="89"/>
        <v>4100</v>
      </c>
      <c r="F177" s="9" t="s">
        <v>136</v>
      </c>
      <c r="G177" s="9"/>
      <c r="H177" s="42">
        <f aca="true" t="shared" si="90" ref="H177:O179">H178</f>
        <v>4100</v>
      </c>
      <c r="I177" s="42">
        <f t="shared" si="90"/>
        <v>0</v>
      </c>
      <c r="J177" s="42">
        <f t="shared" si="90"/>
        <v>4100</v>
      </c>
      <c r="K177" s="68">
        <f t="shared" si="90"/>
        <v>0</v>
      </c>
      <c r="L177" s="42">
        <f t="shared" si="90"/>
        <v>0</v>
      </c>
      <c r="M177" s="42">
        <f t="shared" si="90"/>
        <v>0</v>
      </c>
      <c r="N177" s="68">
        <f t="shared" si="90"/>
        <v>4100</v>
      </c>
      <c r="O177" s="102">
        <f t="shared" si="90"/>
        <v>0</v>
      </c>
      <c r="P177" s="102"/>
      <c r="Q177" s="102">
        <f aca="true" t="shared" si="91" ref="Q177:S179">Q178</f>
        <v>0</v>
      </c>
      <c r="R177" s="103">
        <f t="shared" si="91"/>
        <v>0</v>
      </c>
      <c r="S177" s="75">
        <f t="shared" si="91"/>
        <v>4100</v>
      </c>
    </row>
    <row r="178" spans="1:19" ht="105" customHeight="1">
      <c r="A178" s="13" t="s">
        <v>134</v>
      </c>
      <c r="B178" s="14"/>
      <c r="C178" s="43">
        <f t="shared" si="89"/>
        <v>4100</v>
      </c>
      <c r="D178" s="43">
        <f t="shared" si="89"/>
        <v>0</v>
      </c>
      <c r="E178" s="43">
        <f t="shared" si="89"/>
        <v>4100</v>
      </c>
      <c r="F178" s="14" t="s">
        <v>388</v>
      </c>
      <c r="G178" s="14"/>
      <c r="H178" s="43">
        <f t="shared" si="90"/>
        <v>4100</v>
      </c>
      <c r="I178" s="43">
        <f t="shared" si="90"/>
        <v>0</v>
      </c>
      <c r="J178" s="43">
        <f t="shared" si="90"/>
        <v>4100</v>
      </c>
      <c r="K178" s="69">
        <f t="shared" si="90"/>
        <v>0</v>
      </c>
      <c r="L178" s="43">
        <f t="shared" si="90"/>
        <v>0</v>
      </c>
      <c r="M178" s="43">
        <f t="shared" si="90"/>
        <v>0</v>
      </c>
      <c r="N178" s="69">
        <f t="shared" si="90"/>
        <v>4100</v>
      </c>
      <c r="O178" s="104">
        <f t="shared" si="90"/>
        <v>0</v>
      </c>
      <c r="P178" s="104"/>
      <c r="Q178" s="104">
        <f t="shared" si="91"/>
        <v>0</v>
      </c>
      <c r="R178" s="105">
        <f t="shared" si="91"/>
        <v>0</v>
      </c>
      <c r="S178" s="73">
        <f t="shared" si="91"/>
        <v>4100</v>
      </c>
    </row>
    <row r="179" spans="1:19" ht="33.75" customHeight="1">
      <c r="A179" s="4" t="s">
        <v>137</v>
      </c>
      <c r="B179" s="5"/>
      <c r="C179" s="44">
        <f t="shared" si="89"/>
        <v>4100</v>
      </c>
      <c r="D179" s="44">
        <f t="shared" si="89"/>
        <v>0</v>
      </c>
      <c r="E179" s="44">
        <f t="shared" si="89"/>
        <v>4100</v>
      </c>
      <c r="F179" s="5" t="s">
        <v>135</v>
      </c>
      <c r="G179" s="5"/>
      <c r="H179" s="44">
        <f t="shared" si="90"/>
        <v>4100</v>
      </c>
      <c r="I179" s="44">
        <f t="shared" si="90"/>
        <v>0</v>
      </c>
      <c r="J179" s="44">
        <f t="shared" si="90"/>
        <v>4100</v>
      </c>
      <c r="K179" s="70">
        <f t="shared" si="90"/>
        <v>0</v>
      </c>
      <c r="L179" s="44">
        <f t="shared" si="90"/>
        <v>0</v>
      </c>
      <c r="M179" s="44">
        <f t="shared" si="90"/>
        <v>0</v>
      </c>
      <c r="N179" s="70">
        <f t="shared" si="90"/>
        <v>4100</v>
      </c>
      <c r="O179" s="106">
        <f t="shared" si="90"/>
        <v>0</v>
      </c>
      <c r="P179" s="106"/>
      <c r="Q179" s="106">
        <f t="shared" si="91"/>
        <v>0</v>
      </c>
      <c r="R179" s="107">
        <f t="shared" si="91"/>
        <v>0</v>
      </c>
      <c r="S179" s="76">
        <f t="shared" si="91"/>
        <v>4100</v>
      </c>
    </row>
    <row r="180" spans="1:19" ht="54.75" customHeight="1">
      <c r="A180" s="4" t="s">
        <v>69</v>
      </c>
      <c r="B180" s="5" t="s">
        <v>13</v>
      </c>
      <c r="C180" s="44">
        <v>4100</v>
      </c>
      <c r="D180" s="44"/>
      <c r="E180" s="44">
        <f>C180+D180</f>
        <v>4100</v>
      </c>
      <c r="F180" s="5" t="s">
        <v>135</v>
      </c>
      <c r="G180" s="5" t="s">
        <v>13</v>
      </c>
      <c r="H180" s="44">
        <v>4100</v>
      </c>
      <c r="I180" s="44"/>
      <c r="J180" s="44">
        <f>H180+I180</f>
        <v>4100</v>
      </c>
      <c r="K180" s="70"/>
      <c r="L180" s="44"/>
      <c r="M180" s="44"/>
      <c r="N180" s="70">
        <f>J180+M180</f>
        <v>4100</v>
      </c>
      <c r="O180" s="106"/>
      <c r="P180" s="106"/>
      <c r="Q180" s="106"/>
      <c r="R180" s="107"/>
      <c r="S180" s="76">
        <v>4100</v>
      </c>
    </row>
    <row r="181" spans="1:19" ht="42" customHeight="1">
      <c r="A181" s="10" t="s">
        <v>61</v>
      </c>
      <c r="B181" s="9"/>
      <c r="C181" s="42">
        <f>C182+C185+C189</f>
        <v>1229.829</v>
      </c>
      <c r="D181" s="42">
        <f>D182+D185+D189</f>
        <v>0</v>
      </c>
      <c r="E181" s="42">
        <f>E182+E185+E189</f>
        <v>1229.829</v>
      </c>
      <c r="F181" s="9" t="s">
        <v>140</v>
      </c>
      <c r="G181" s="9"/>
      <c r="H181" s="42">
        <f>H182+H185+H189</f>
        <v>1229.829</v>
      </c>
      <c r="I181" s="42">
        <f>I182+I185+I189</f>
        <v>0</v>
      </c>
      <c r="J181" s="42">
        <f>J182+J185+J189</f>
        <v>1229.829</v>
      </c>
      <c r="K181" s="68">
        <f>K182+K185+K189</f>
        <v>0</v>
      </c>
      <c r="L181" s="42">
        <f>L182+L185+L189+L191</f>
        <v>150.001</v>
      </c>
      <c r="M181" s="42">
        <f>M182+M185+M189+M191</f>
        <v>30</v>
      </c>
      <c r="N181" s="68">
        <f>N182+N185+N189+N191</f>
        <v>1409.83</v>
      </c>
      <c r="O181" s="102">
        <f>O182+O185+O189</f>
        <v>0</v>
      </c>
      <c r="P181" s="102"/>
      <c r="Q181" s="102">
        <f>Q182+Q185+Q189+Q191</f>
        <v>0</v>
      </c>
      <c r="R181" s="103">
        <f>R182+R185+R189+R191</f>
        <v>0</v>
      </c>
      <c r="S181" s="75">
        <f>S182+S185+S189+S191+S193</f>
        <v>1889.21</v>
      </c>
    </row>
    <row r="182" spans="1:19" ht="57" customHeight="1">
      <c r="A182" s="122" t="s">
        <v>139</v>
      </c>
      <c r="B182" s="14"/>
      <c r="C182" s="43">
        <f aca="true" t="shared" si="92" ref="C182:E183">C183</f>
        <v>420</v>
      </c>
      <c r="D182" s="43">
        <f t="shared" si="92"/>
        <v>0</v>
      </c>
      <c r="E182" s="43">
        <f t="shared" si="92"/>
        <v>420</v>
      </c>
      <c r="F182" s="14" t="s">
        <v>141</v>
      </c>
      <c r="G182" s="14"/>
      <c r="H182" s="43">
        <f aca="true" t="shared" si="93" ref="H182:O183">H183</f>
        <v>420</v>
      </c>
      <c r="I182" s="43">
        <f t="shared" si="93"/>
        <v>0</v>
      </c>
      <c r="J182" s="43">
        <f t="shared" si="93"/>
        <v>420</v>
      </c>
      <c r="K182" s="69">
        <f t="shared" si="93"/>
        <v>0</v>
      </c>
      <c r="L182" s="43">
        <f t="shared" si="93"/>
        <v>0</v>
      </c>
      <c r="M182" s="43">
        <f t="shared" si="93"/>
        <v>0</v>
      </c>
      <c r="N182" s="69">
        <f t="shared" si="93"/>
        <v>420</v>
      </c>
      <c r="O182" s="104">
        <f t="shared" si="93"/>
        <v>0</v>
      </c>
      <c r="P182" s="104"/>
      <c r="Q182" s="104">
        <f aca="true" t="shared" si="94" ref="Q182:S183">Q183</f>
        <v>0</v>
      </c>
      <c r="R182" s="105">
        <f t="shared" si="94"/>
        <v>0</v>
      </c>
      <c r="S182" s="73">
        <f t="shared" si="94"/>
        <v>420</v>
      </c>
    </row>
    <row r="183" spans="1:19" ht="33.75" customHeight="1">
      <c r="A183" s="4" t="s">
        <v>138</v>
      </c>
      <c r="B183" s="5"/>
      <c r="C183" s="44">
        <f t="shared" si="92"/>
        <v>420</v>
      </c>
      <c r="D183" s="44">
        <f t="shared" si="92"/>
        <v>0</v>
      </c>
      <c r="E183" s="44">
        <f t="shared" si="92"/>
        <v>420</v>
      </c>
      <c r="F183" s="5" t="s">
        <v>141</v>
      </c>
      <c r="G183" s="5"/>
      <c r="H183" s="44">
        <f t="shared" si="93"/>
        <v>420</v>
      </c>
      <c r="I183" s="44">
        <f t="shared" si="93"/>
        <v>0</v>
      </c>
      <c r="J183" s="44">
        <f t="shared" si="93"/>
        <v>420</v>
      </c>
      <c r="K183" s="70">
        <f t="shared" si="93"/>
        <v>0</v>
      </c>
      <c r="L183" s="44">
        <f t="shared" si="93"/>
        <v>0</v>
      </c>
      <c r="M183" s="44">
        <f t="shared" si="93"/>
        <v>0</v>
      </c>
      <c r="N183" s="70">
        <f t="shared" si="93"/>
        <v>420</v>
      </c>
      <c r="O183" s="106">
        <f t="shared" si="93"/>
        <v>0</v>
      </c>
      <c r="P183" s="106"/>
      <c r="Q183" s="106">
        <f t="shared" si="94"/>
        <v>0</v>
      </c>
      <c r="R183" s="107">
        <f t="shared" si="94"/>
        <v>0</v>
      </c>
      <c r="S183" s="76">
        <f t="shared" si="94"/>
        <v>420</v>
      </c>
    </row>
    <row r="184" spans="1:19" ht="35.25" customHeight="1">
      <c r="A184" s="4" t="s">
        <v>16</v>
      </c>
      <c r="B184" s="5" t="s">
        <v>17</v>
      </c>
      <c r="C184" s="44">
        <v>420</v>
      </c>
      <c r="D184" s="44"/>
      <c r="E184" s="44">
        <f>C184+D184</f>
        <v>420</v>
      </c>
      <c r="F184" s="5" t="s">
        <v>141</v>
      </c>
      <c r="G184" s="5" t="s">
        <v>17</v>
      </c>
      <c r="H184" s="44">
        <v>420</v>
      </c>
      <c r="I184" s="44"/>
      <c r="J184" s="44">
        <f>H184+I184</f>
        <v>420</v>
      </c>
      <c r="K184" s="70"/>
      <c r="L184" s="44"/>
      <c r="M184" s="44"/>
      <c r="N184" s="70">
        <f>J184+M184</f>
        <v>420</v>
      </c>
      <c r="O184" s="106"/>
      <c r="P184" s="106"/>
      <c r="Q184" s="106"/>
      <c r="R184" s="107"/>
      <c r="S184" s="76">
        <v>420</v>
      </c>
    </row>
    <row r="185" spans="1:19" ht="41.25" customHeight="1">
      <c r="A185" s="13" t="s">
        <v>44</v>
      </c>
      <c r="B185" s="14"/>
      <c r="C185" s="43">
        <f>C186</f>
        <v>700</v>
      </c>
      <c r="D185" s="43">
        <f>D186</f>
        <v>0</v>
      </c>
      <c r="E185" s="43">
        <f>E186</f>
        <v>700</v>
      </c>
      <c r="F185" s="14" t="s">
        <v>143</v>
      </c>
      <c r="G185" s="14"/>
      <c r="H185" s="43">
        <f aca="true" t="shared" si="95" ref="H185:O185">H186</f>
        <v>700</v>
      </c>
      <c r="I185" s="43">
        <f t="shared" si="95"/>
        <v>0</v>
      </c>
      <c r="J185" s="43">
        <f t="shared" si="95"/>
        <v>700</v>
      </c>
      <c r="K185" s="69">
        <f t="shared" si="95"/>
        <v>0</v>
      </c>
      <c r="L185" s="43">
        <f t="shared" si="95"/>
        <v>0</v>
      </c>
      <c r="M185" s="43">
        <f t="shared" si="95"/>
        <v>0</v>
      </c>
      <c r="N185" s="69">
        <f t="shared" si="95"/>
        <v>700</v>
      </c>
      <c r="O185" s="104">
        <f t="shared" si="95"/>
        <v>0</v>
      </c>
      <c r="P185" s="104"/>
      <c r="Q185" s="104">
        <f>Q186</f>
        <v>0</v>
      </c>
      <c r="R185" s="105">
        <f>R186</f>
        <v>0</v>
      </c>
      <c r="S185" s="73">
        <f>S186</f>
        <v>700</v>
      </c>
    </row>
    <row r="186" spans="1:19" ht="32.25" customHeight="1">
      <c r="A186" s="4" t="s">
        <v>142</v>
      </c>
      <c r="B186" s="5"/>
      <c r="C186" s="44">
        <f>C188</f>
        <v>700</v>
      </c>
      <c r="D186" s="44">
        <f>D188</f>
        <v>0</v>
      </c>
      <c r="E186" s="44">
        <f>E188</f>
        <v>700</v>
      </c>
      <c r="F186" s="5" t="s">
        <v>143</v>
      </c>
      <c r="G186" s="5"/>
      <c r="H186" s="44">
        <f>H188</f>
        <v>700</v>
      </c>
      <c r="I186" s="44">
        <f>I188</f>
        <v>0</v>
      </c>
      <c r="J186" s="44">
        <f aca="true" t="shared" si="96" ref="J186:O186">J188+J187</f>
        <v>700</v>
      </c>
      <c r="K186" s="44">
        <f t="shared" si="96"/>
        <v>0</v>
      </c>
      <c r="L186" s="44">
        <f t="shared" si="96"/>
        <v>0</v>
      </c>
      <c r="M186" s="44">
        <f t="shared" si="96"/>
        <v>0</v>
      </c>
      <c r="N186" s="70">
        <f t="shared" si="96"/>
        <v>700</v>
      </c>
      <c r="O186" s="107">
        <f t="shared" si="96"/>
        <v>0</v>
      </c>
      <c r="P186" s="107"/>
      <c r="Q186" s="106">
        <f>Q188+Q187</f>
        <v>0</v>
      </c>
      <c r="R186" s="107">
        <f>R188+R187</f>
        <v>0</v>
      </c>
      <c r="S186" s="76">
        <f>S188+S187</f>
        <v>700</v>
      </c>
    </row>
    <row r="187" spans="1:19" ht="102" customHeight="1">
      <c r="A187" s="4" t="s">
        <v>14</v>
      </c>
      <c r="B187" s="5"/>
      <c r="C187" s="44"/>
      <c r="D187" s="44"/>
      <c r="E187" s="44"/>
      <c r="F187" s="5" t="s">
        <v>143</v>
      </c>
      <c r="G187" s="5" t="s">
        <v>15</v>
      </c>
      <c r="H187" s="44"/>
      <c r="I187" s="44"/>
      <c r="J187" s="44"/>
      <c r="K187" s="70"/>
      <c r="L187" s="44"/>
      <c r="M187" s="44">
        <v>149.81</v>
      </c>
      <c r="N187" s="70">
        <f>M187</f>
        <v>149.81</v>
      </c>
      <c r="O187" s="106"/>
      <c r="P187" s="106"/>
      <c r="Q187" s="106"/>
      <c r="R187" s="107">
        <v>40</v>
      </c>
      <c r="S187" s="76">
        <v>256.01</v>
      </c>
    </row>
    <row r="188" spans="1:19" s="2" customFormat="1" ht="33.75" customHeight="1">
      <c r="A188" s="4" t="s">
        <v>16</v>
      </c>
      <c r="B188" s="5" t="s">
        <v>17</v>
      </c>
      <c r="C188" s="44">
        <v>700</v>
      </c>
      <c r="D188" s="44"/>
      <c r="E188" s="44">
        <f>C188+D188</f>
        <v>700</v>
      </c>
      <c r="F188" s="5" t="s">
        <v>143</v>
      </c>
      <c r="G188" s="5" t="s">
        <v>17</v>
      </c>
      <c r="H188" s="44">
        <v>700</v>
      </c>
      <c r="I188" s="44"/>
      <c r="J188" s="44">
        <f>H188+I188</f>
        <v>700</v>
      </c>
      <c r="K188" s="70"/>
      <c r="L188" s="44"/>
      <c r="M188" s="44">
        <v>-149.81</v>
      </c>
      <c r="N188" s="70">
        <f>J188+M188</f>
        <v>550.19</v>
      </c>
      <c r="O188" s="106"/>
      <c r="P188" s="106"/>
      <c r="Q188" s="106"/>
      <c r="R188" s="107">
        <v>-40</v>
      </c>
      <c r="S188" s="76">
        <v>443.99</v>
      </c>
    </row>
    <row r="189" spans="1:19" s="2" customFormat="1" ht="45.75" customHeight="1">
      <c r="A189" s="28" t="s">
        <v>331</v>
      </c>
      <c r="B189" s="29"/>
      <c r="C189" s="50">
        <f>C190</f>
        <v>109.829</v>
      </c>
      <c r="D189" s="50">
        <f>D190</f>
        <v>0</v>
      </c>
      <c r="E189" s="50">
        <f>E190</f>
        <v>109.829</v>
      </c>
      <c r="F189" s="29" t="s">
        <v>332</v>
      </c>
      <c r="G189" s="29"/>
      <c r="H189" s="50">
        <f aca="true" t="shared" si="97" ref="H189:O189">H190</f>
        <v>109.829</v>
      </c>
      <c r="I189" s="50">
        <f t="shared" si="97"/>
        <v>0</v>
      </c>
      <c r="J189" s="50">
        <f t="shared" si="97"/>
        <v>109.829</v>
      </c>
      <c r="K189" s="72">
        <f t="shared" si="97"/>
        <v>0</v>
      </c>
      <c r="L189" s="50">
        <f t="shared" si="97"/>
        <v>0.001</v>
      </c>
      <c r="M189" s="50">
        <f t="shared" si="97"/>
        <v>30</v>
      </c>
      <c r="N189" s="72">
        <f t="shared" si="97"/>
        <v>139.83</v>
      </c>
      <c r="O189" s="108">
        <f t="shared" si="97"/>
        <v>0</v>
      </c>
      <c r="P189" s="108"/>
      <c r="Q189" s="108">
        <f>Q190</f>
        <v>0</v>
      </c>
      <c r="R189" s="109">
        <f>R190</f>
        <v>0</v>
      </c>
      <c r="S189" s="77">
        <f>S190</f>
        <v>139.83</v>
      </c>
    </row>
    <row r="190" spans="1:19" s="2" customFormat="1" ht="45" customHeight="1">
      <c r="A190" s="4" t="s">
        <v>69</v>
      </c>
      <c r="B190" s="5" t="s">
        <v>17</v>
      </c>
      <c r="C190" s="44">
        <v>109.829</v>
      </c>
      <c r="D190" s="44"/>
      <c r="E190" s="44">
        <f>C190+D190</f>
        <v>109.829</v>
      </c>
      <c r="F190" s="5" t="s">
        <v>332</v>
      </c>
      <c r="G190" s="5" t="s">
        <v>13</v>
      </c>
      <c r="H190" s="44">
        <v>109.829</v>
      </c>
      <c r="I190" s="44"/>
      <c r="J190" s="44">
        <f>H190+I190</f>
        <v>109.829</v>
      </c>
      <c r="K190" s="70"/>
      <c r="L190" s="44">
        <v>0.001</v>
      </c>
      <c r="M190" s="44">
        <v>30</v>
      </c>
      <c r="N190" s="70">
        <f>J190+M190+L190</f>
        <v>139.83</v>
      </c>
      <c r="O190" s="106"/>
      <c r="P190" s="106"/>
      <c r="Q190" s="106"/>
      <c r="R190" s="107"/>
      <c r="S190" s="76">
        <v>139.83</v>
      </c>
    </row>
    <row r="191" spans="1:19" s="2" customFormat="1" ht="40.5" customHeight="1">
      <c r="A191" s="13" t="s">
        <v>375</v>
      </c>
      <c r="B191" s="14"/>
      <c r="C191" s="43"/>
      <c r="D191" s="43"/>
      <c r="E191" s="43"/>
      <c r="F191" s="14" t="s">
        <v>374</v>
      </c>
      <c r="G191" s="14"/>
      <c r="H191" s="43"/>
      <c r="I191" s="43"/>
      <c r="J191" s="43"/>
      <c r="K191" s="69"/>
      <c r="L191" s="43">
        <f>L192</f>
        <v>150</v>
      </c>
      <c r="M191" s="43">
        <f>M192</f>
        <v>0</v>
      </c>
      <c r="N191" s="69">
        <f>N192</f>
        <v>150</v>
      </c>
      <c r="O191" s="104"/>
      <c r="P191" s="104"/>
      <c r="Q191" s="104">
        <f>Q192</f>
        <v>0</v>
      </c>
      <c r="R191" s="105">
        <f>R192</f>
        <v>0</v>
      </c>
      <c r="S191" s="73">
        <f>S192</f>
        <v>150</v>
      </c>
    </row>
    <row r="192" spans="1:19" s="2" customFormat="1" ht="51.75" customHeight="1">
      <c r="A192" s="4" t="s">
        <v>69</v>
      </c>
      <c r="B192" s="5" t="s">
        <v>17</v>
      </c>
      <c r="C192" s="44">
        <v>109.829</v>
      </c>
      <c r="D192" s="44"/>
      <c r="E192" s="44">
        <f>C192+D192</f>
        <v>109.829</v>
      </c>
      <c r="F192" s="5" t="s">
        <v>374</v>
      </c>
      <c r="G192" s="5" t="s">
        <v>13</v>
      </c>
      <c r="H192" s="44"/>
      <c r="I192" s="44"/>
      <c r="J192" s="44"/>
      <c r="K192" s="70"/>
      <c r="L192" s="44">
        <v>150</v>
      </c>
      <c r="M192" s="44"/>
      <c r="N192" s="70">
        <f>L192</f>
        <v>150</v>
      </c>
      <c r="O192" s="106"/>
      <c r="P192" s="106"/>
      <c r="Q192" s="106"/>
      <c r="R192" s="107"/>
      <c r="S192" s="76">
        <v>150</v>
      </c>
    </row>
    <row r="193" spans="1:19" s="2" customFormat="1" ht="45" customHeight="1">
      <c r="A193" s="13" t="s">
        <v>433</v>
      </c>
      <c r="B193" s="14"/>
      <c r="C193" s="43"/>
      <c r="D193" s="43"/>
      <c r="E193" s="43"/>
      <c r="F193" s="14" t="s">
        <v>434</v>
      </c>
      <c r="G193" s="14"/>
      <c r="H193" s="43"/>
      <c r="I193" s="43"/>
      <c r="J193" s="43"/>
      <c r="K193" s="69"/>
      <c r="L193" s="43"/>
      <c r="M193" s="43"/>
      <c r="N193" s="69"/>
      <c r="O193" s="104"/>
      <c r="P193" s="104"/>
      <c r="Q193" s="104"/>
      <c r="R193" s="105"/>
      <c r="S193" s="73">
        <f>S194</f>
        <v>479.38</v>
      </c>
    </row>
    <row r="194" spans="1:19" s="2" customFormat="1" ht="45" customHeight="1">
      <c r="A194" s="4" t="s">
        <v>146</v>
      </c>
      <c r="B194" s="5"/>
      <c r="C194" s="44"/>
      <c r="D194" s="44"/>
      <c r="E194" s="44"/>
      <c r="F194" s="5" t="s">
        <v>434</v>
      </c>
      <c r="G194" s="5" t="s">
        <v>48</v>
      </c>
      <c r="H194" s="44"/>
      <c r="I194" s="44"/>
      <c r="J194" s="44"/>
      <c r="K194" s="70"/>
      <c r="L194" s="44"/>
      <c r="M194" s="44"/>
      <c r="N194" s="70"/>
      <c r="O194" s="106"/>
      <c r="P194" s="106"/>
      <c r="Q194" s="106"/>
      <c r="R194" s="107"/>
      <c r="S194" s="76">
        <v>479.38</v>
      </c>
    </row>
    <row r="195" spans="1:19" s="2" customFormat="1" ht="33.75" customHeight="1">
      <c r="A195" s="30" t="s">
        <v>144</v>
      </c>
      <c r="B195" s="31"/>
      <c r="C195" s="40" t="e">
        <f>C196+C202+C207</f>
        <v>#REF!</v>
      </c>
      <c r="D195" s="40" t="e">
        <f>D196+D202+D207+D251</f>
        <v>#REF!</v>
      </c>
      <c r="E195" s="40" t="e">
        <f>E196+E202+E207+E251</f>
        <v>#REF!</v>
      </c>
      <c r="F195" s="31" t="s">
        <v>21</v>
      </c>
      <c r="G195" s="31"/>
      <c r="H195" s="40" t="e">
        <f>H196+H202+H207</f>
        <v>#REF!</v>
      </c>
      <c r="I195" s="40" t="e">
        <f aca="true" t="shared" si="98" ref="I195:R195">I196+I202+I207+I251</f>
        <v>#REF!</v>
      </c>
      <c r="J195" s="40" t="e">
        <f t="shared" si="98"/>
        <v>#REF!</v>
      </c>
      <c r="K195" s="66" t="e">
        <f t="shared" si="98"/>
        <v>#REF!</v>
      </c>
      <c r="L195" s="40" t="e">
        <f t="shared" si="98"/>
        <v>#REF!</v>
      </c>
      <c r="M195" s="40" t="e">
        <f t="shared" si="98"/>
        <v>#REF!</v>
      </c>
      <c r="N195" s="66" t="e">
        <f t="shared" si="98"/>
        <v>#REF!</v>
      </c>
      <c r="O195" s="98" t="e">
        <f t="shared" si="98"/>
        <v>#REF!</v>
      </c>
      <c r="P195" s="98" t="e">
        <f t="shared" si="98"/>
        <v>#REF!</v>
      </c>
      <c r="Q195" s="98" t="e">
        <f t="shared" si="98"/>
        <v>#REF!</v>
      </c>
      <c r="R195" s="99" t="e">
        <f t="shared" si="98"/>
        <v>#REF!</v>
      </c>
      <c r="S195" s="134">
        <f>S196+S202+S207+S228+S251+S261</f>
        <v>502705.07</v>
      </c>
    </row>
    <row r="196" spans="1:19" s="24" customFormat="1" ht="78" customHeight="1">
      <c r="A196" s="12" t="s">
        <v>259</v>
      </c>
      <c r="B196" s="23"/>
      <c r="C196" s="45">
        <f aca="true" t="shared" si="99" ref="C196:E198">C197</f>
        <v>13000</v>
      </c>
      <c r="D196" s="45">
        <f t="shared" si="99"/>
        <v>0</v>
      </c>
      <c r="E196" s="45">
        <f t="shared" si="99"/>
        <v>13000</v>
      </c>
      <c r="F196" s="23" t="s">
        <v>145</v>
      </c>
      <c r="G196" s="23"/>
      <c r="H196" s="45">
        <f aca="true" t="shared" si="100" ref="H196:O196">H197</f>
        <v>13000</v>
      </c>
      <c r="I196" s="45">
        <f t="shared" si="100"/>
        <v>0</v>
      </c>
      <c r="J196" s="45">
        <f t="shared" si="100"/>
        <v>13000</v>
      </c>
      <c r="K196" s="67">
        <f t="shared" si="100"/>
        <v>0</v>
      </c>
      <c r="L196" s="45">
        <f t="shared" si="100"/>
        <v>0</v>
      </c>
      <c r="M196" s="45">
        <f t="shared" si="100"/>
        <v>0</v>
      </c>
      <c r="N196" s="67">
        <f t="shared" si="100"/>
        <v>13000</v>
      </c>
      <c r="O196" s="100">
        <f t="shared" si="100"/>
        <v>1270.53</v>
      </c>
      <c r="P196" s="100"/>
      <c r="Q196" s="100">
        <f>Q197</f>
        <v>0</v>
      </c>
      <c r="R196" s="101">
        <f>R197</f>
        <v>0</v>
      </c>
      <c r="S196" s="71">
        <f>S197</f>
        <v>29518.77</v>
      </c>
    </row>
    <row r="197" spans="1:19" s="2" customFormat="1" ht="64.5" customHeight="1">
      <c r="A197" s="13" t="s">
        <v>147</v>
      </c>
      <c r="B197" s="14"/>
      <c r="C197" s="43">
        <f t="shared" si="99"/>
        <v>13000</v>
      </c>
      <c r="D197" s="43">
        <f t="shared" si="99"/>
        <v>0</v>
      </c>
      <c r="E197" s="43">
        <f t="shared" si="99"/>
        <v>13000</v>
      </c>
      <c r="F197" s="14" t="s">
        <v>26</v>
      </c>
      <c r="G197" s="14"/>
      <c r="H197" s="43">
        <f aca="true" t="shared" si="101" ref="H197:N198">H198</f>
        <v>13000</v>
      </c>
      <c r="I197" s="43">
        <f t="shared" si="101"/>
        <v>0</v>
      </c>
      <c r="J197" s="43">
        <f t="shared" si="101"/>
        <v>13000</v>
      </c>
      <c r="K197" s="69">
        <f t="shared" si="101"/>
        <v>0</v>
      </c>
      <c r="L197" s="43">
        <f t="shared" si="101"/>
        <v>0</v>
      </c>
      <c r="M197" s="43">
        <f t="shared" si="101"/>
        <v>0</v>
      </c>
      <c r="N197" s="69">
        <f t="shared" si="101"/>
        <v>13000</v>
      </c>
      <c r="O197" s="104">
        <f>O198+O201</f>
        <v>1270.53</v>
      </c>
      <c r="P197" s="104"/>
      <c r="Q197" s="104">
        <f>Q198+Q201</f>
        <v>0</v>
      </c>
      <c r="R197" s="104">
        <f>R198+R201</f>
        <v>0</v>
      </c>
      <c r="S197" s="73">
        <f>S198+S201</f>
        <v>29518.77</v>
      </c>
    </row>
    <row r="198" spans="1:19" s="2" customFormat="1" ht="47.25" customHeight="1">
      <c r="A198" s="13" t="s">
        <v>148</v>
      </c>
      <c r="B198" s="14"/>
      <c r="C198" s="43">
        <f t="shared" si="99"/>
        <v>13000</v>
      </c>
      <c r="D198" s="43">
        <f t="shared" si="99"/>
        <v>0</v>
      </c>
      <c r="E198" s="43">
        <f t="shared" si="99"/>
        <v>13000</v>
      </c>
      <c r="F198" s="14" t="s">
        <v>41</v>
      </c>
      <c r="G198" s="14"/>
      <c r="H198" s="43">
        <f t="shared" si="101"/>
        <v>13000</v>
      </c>
      <c r="I198" s="43">
        <f t="shared" si="101"/>
        <v>0</v>
      </c>
      <c r="J198" s="43">
        <f t="shared" si="101"/>
        <v>13000</v>
      </c>
      <c r="K198" s="69">
        <f t="shared" si="101"/>
        <v>0</v>
      </c>
      <c r="L198" s="43">
        <f t="shared" si="101"/>
        <v>0</v>
      </c>
      <c r="M198" s="43">
        <f t="shared" si="101"/>
        <v>0</v>
      </c>
      <c r="N198" s="69">
        <f t="shared" si="101"/>
        <v>13000</v>
      </c>
      <c r="O198" s="104">
        <f>O199</f>
        <v>0</v>
      </c>
      <c r="P198" s="104"/>
      <c r="Q198" s="104">
        <f>Q199</f>
        <v>0</v>
      </c>
      <c r="R198" s="105">
        <f>R199</f>
        <v>0</v>
      </c>
      <c r="S198" s="73">
        <f>S199</f>
        <v>14000</v>
      </c>
    </row>
    <row r="199" spans="1:19" s="2" customFormat="1" ht="36" customHeight="1">
      <c r="A199" s="4" t="s">
        <v>16</v>
      </c>
      <c r="B199" s="5" t="s">
        <v>17</v>
      </c>
      <c r="C199" s="44">
        <v>13000</v>
      </c>
      <c r="D199" s="44"/>
      <c r="E199" s="44">
        <f>C199+D199</f>
        <v>13000</v>
      </c>
      <c r="F199" s="5" t="s">
        <v>41</v>
      </c>
      <c r="G199" s="5" t="s">
        <v>17</v>
      </c>
      <c r="H199" s="44">
        <v>13000</v>
      </c>
      <c r="I199" s="44"/>
      <c r="J199" s="44">
        <f>H199+I199</f>
        <v>13000</v>
      </c>
      <c r="K199" s="70"/>
      <c r="L199" s="44"/>
      <c r="M199" s="44"/>
      <c r="N199" s="70">
        <f>J199+M199</f>
        <v>13000</v>
      </c>
      <c r="O199" s="106"/>
      <c r="P199" s="106"/>
      <c r="Q199" s="106"/>
      <c r="R199" s="107"/>
      <c r="S199" s="76">
        <v>14000</v>
      </c>
    </row>
    <row r="200" spans="1:19" s="2" customFormat="1" ht="47.25">
      <c r="A200" s="13" t="s">
        <v>409</v>
      </c>
      <c r="B200" s="14"/>
      <c r="C200" s="43"/>
      <c r="D200" s="43"/>
      <c r="E200" s="43"/>
      <c r="F200" s="14" t="s">
        <v>410</v>
      </c>
      <c r="G200" s="14"/>
      <c r="H200" s="43"/>
      <c r="I200" s="43"/>
      <c r="J200" s="43"/>
      <c r="K200" s="69"/>
      <c r="L200" s="43"/>
      <c r="M200" s="43"/>
      <c r="N200" s="69"/>
      <c r="O200" s="104">
        <f>O201</f>
        <v>1270.53</v>
      </c>
      <c r="P200" s="104"/>
      <c r="Q200" s="104">
        <f>Q201</f>
        <v>0</v>
      </c>
      <c r="R200" s="104">
        <f>R201</f>
        <v>0</v>
      </c>
      <c r="S200" s="73">
        <f>S201</f>
        <v>15518.77</v>
      </c>
    </row>
    <row r="201" spans="1:19" s="2" customFormat="1" ht="36" customHeight="1">
      <c r="A201" s="4" t="s">
        <v>16</v>
      </c>
      <c r="B201" s="5"/>
      <c r="C201" s="44"/>
      <c r="D201" s="44"/>
      <c r="E201" s="44"/>
      <c r="F201" s="5" t="s">
        <v>410</v>
      </c>
      <c r="G201" s="5" t="s">
        <v>17</v>
      </c>
      <c r="H201" s="44"/>
      <c r="I201" s="44"/>
      <c r="J201" s="44"/>
      <c r="K201" s="70"/>
      <c r="L201" s="44"/>
      <c r="M201" s="44"/>
      <c r="N201" s="70"/>
      <c r="O201" s="106">
        <v>1270.53</v>
      </c>
      <c r="P201" s="106"/>
      <c r="Q201" s="106"/>
      <c r="R201" s="107"/>
      <c r="S201" s="76">
        <v>15518.77</v>
      </c>
    </row>
    <row r="202" spans="1:19" s="24" customFormat="1" ht="70.5" customHeight="1">
      <c r="A202" s="12" t="s">
        <v>153</v>
      </c>
      <c r="B202" s="23"/>
      <c r="C202" s="45" t="e">
        <f>C203</f>
        <v>#REF!</v>
      </c>
      <c r="D202" s="45" t="e">
        <f>D203</f>
        <v>#REF!</v>
      </c>
      <c r="E202" s="45" t="e">
        <f>E203</f>
        <v>#REF!</v>
      </c>
      <c r="F202" s="23" t="s">
        <v>43</v>
      </c>
      <c r="G202" s="23"/>
      <c r="H202" s="45" t="e">
        <f aca="true" t="shared" si="102" ref="H202:O202">H203</f>
        <v>#REF!</v>
      </c>
      <c r="I202" s="45" t="e">
        <f t="shared" si="102"/>
        <v>#REF!</v>
      </c>
      <c r="J202" s="45" t="e">
        <f t="shared" si="102"/>
        <v>#REF!</v>
      </c>
      <c r="K202" s="67" t="e">
        <f t="shared" si="102"/>
        <v>#REF!</v>
      </c>
      <c r="L202" s="45" t="e">
        <f t="shared" si="102"/>
        <v>#REF!</v>
      </c>
      <c r="M202" s="45" t="e">
        <f t="shared" si="102"/>
        <v>#REF!</v>
      </c>
      <c r="N202" s="67" t="e">
        <f t="shared" si="102"/>
        <v>#REF!</v>
      </c>
      <c r="O202" s="100" t="e">
        <f t="shared" si="102"/>
        <v>#REF!</v>
      </c>
      <c r="P202" s="100"/>
      <c r="Q202" s="100" t="e">
        <f>Q203</f>
        <v>#REF!</v>
      </c>
      <c r="R202" s="101" t="e">
        <f>R203</f>
        <v>#REF!</v>
      </c>
      <c r="S202" s="71">
        <f>S203</f>
        <v>15992</v>
      </c>
    </row>
    <row r="203" spans="1:19" s="2" customFormat="1" ht="51.75" customHeight="1">
      <c r="A203" s="13" t="s">
        <v>154</v>
      </c>
      <c r="B203" s="14"/>
      <c r="C203" s="43" t="e">
        <f>#REF!+C204</f>
        <v>#REF!</v>
      </c>
      <c r="D203" s="43" t="e">
        <f>#REF!+D204</f>
        <v>#REF!</v>
      </c>
      <c r="E203" s="43" t="e">
        <f>#REF!+E204</f>
        <v>#REF!</v>
      </c>
      <c r="F203" s="14" t="s">
        <v>266</v>
      </c>
      <c r="G203" s="14"/>
      <c r="H203" s="43" t="e">
        <f>#REF!+H204</f>
        <v>#REF!</v>
      </c>
      <c r="I203" s="43" t="e">
        <f>#REF!+I204</f>
        <v>#REF!</v>
      </c>
      <c r="J203" s="43" t="e">
        <f>#REF!+J204</f>
        <v>#REF!</v>
      </c>
      <c r="K203" s="69" t="e">
        <f>#REF!+K204</f>
        <v>#REF!</v>
      </c>
      <c r="L203" s="43" t="e">
        <f>#REF!+L204</f>
        <v>#REF!</v>
      </c>
      <c r="M203" s="43" t="e">
        <f>#REF!+M204</f>
        <v>#REF!</v>
      </c>
      <c r="N203" s="69" t="e">
        <f>#REF!+N204</f>
        <v>#REF!</v>
      </c>
      <c r="O203" s="104" t="e">
        <f>#REF!+O204</f>
        <v>#REF!</v>
      </c>
      <c r="P203" s="104"/>
      <c r="Q203" s="104" t="e">
        <f>#REF!+Q204</f>
        <v>#REF!</v>
      </c>
      <c r="R203" s="105" t="e">
        <f>#REF!+R204</f>
        <v>#REF!</v>
      </c>
      <c r="S203" s="73">
        <f>S204</f>
        <v>15992</v>
      </c>
    </row>
    <row r="204" spans="1:19" s="2" customFormat="1" ht="47.25" customHeight="1">
      <c r="A204" s="28" t="s">
        <v>333</v>
      </c>
      <c r="B204" s="29"/>
      <c r="C204" s="50">
        <f>C205</f>
        <v>12400</v>
      </c>
      <c r="D204" s="50">
        <f>D205</f>
        <v>-600</v>
      </c>
      <c r="E204" s="50">
        <f>E205</f>
        <v>11800</v>
      </c>
      <c r="F204" s="29" t="s">
        <v>334</v>
      </c>
      <c r="G204" s="29"/>
      <c r="H204" s="50">
        <f aca="true" t="shared" si="103" ref="H204:O204">H205</f>
        <v>12400</v>
      </c>
      <c r="I204" s="50">
        <f t="shared" si="103"/>
        <v>-600</v>
      </c>
      <c r="J204" s="50">
        <f t="shared" si="103"/>
        <v>11800</v>
      </c>
      <c r="K204" s="72">
        <f t="shared" si="103"/>
        <v>0</v>
      </c>
      <c r="L204" s="50">
        <f t="shared" si="103"/>
        <v>0</v>
      </c>
      <c r="M204" s="50">
        <f t="shared" si="103"/>
        <v>3800</v>
      </c>
      <c r="N204" s="72">
        <f t="shared" si="103"/>
        <v>15600</v>
      </c>
      <c r="O204" s="108">
        <f t="shared" si="103"/>
        <v>0</v>
      </c>
      <c r="P204" s="108"/>
      <c r="Q204" s="108">
        <f>Q205+Q206</f>
        <v>0</v>
      </c>
      <c r="R204" s="108">
        <f>R205+R206</f>
        <v>933</v>
      </c>
      <c r="S204" s="77">
        <f>S205+S206</f>
        <v>15992</v>
      </c>
    </row>
    <row r="205" spans="1:19" s="2" customFormat="1" ht="32.25" customHeight="1">
      <c r="A205" s="4" t="s">
        <v>16</v>
      </c>
      <c r="B205" s="5" t="s">
        <v>17</v>
      </c>
      <c r="C205" s="44">
        <v>12400</v>
      </c>
      <c r="D205" s="44">
        <v>-600</v>
      </c>
      <c r="E205" s="44">
        <f>C205+D205</f>
        <v>11800</v>
      </c>
      <c r="F205" s="5" t="s">
        <v>334</v>
      </c>
      <c r="G205" s="5" t="s">
        <v>17</v>
      </c>
      <c r="H205" s="44">
        <v>12400</v>
      </c>
      <c r="I205" s="44">
        <v>-600</v>
      </c>
      <c r="J205" s="44">
        <f>H205+I205</f>
        <v>11800</v>
      </c>
      <c r="K205" s="70"/>
      <c r="L205" s="44"/>
      <c r="M205" s="44">
        <v>3800</v>
      </c>
      <c r="N205" s="70">
        <f>J205+M205+L205</f>
        <v>15600</v>
      </c>
      <c r="O205" s="106"/>
      <c r="P205" s="106"/>
      <c r="Q205" s="70">
        <v>-1362.14</v>
      </c>
      <c r="R205" s="44">
        <f>-406.87+933</f>
        <v>526.13</v>
      </c>
      <c r="S205" s="76">
        <v>13470.23</v>
      </c>
    </row>
    <row r="206" spans="1:19" s="2" customFormat="1" ht="54.75" customHeight="1">
      <c r="A206" s="4" t="s">
        <v>146</v>
      </c>
      <c r="B206" s="5"/>
      <c r="C206" s="44"/>
      <c r="D206" s="44"/>
      <c r="E206" s="44"/>
      <c r="F206" s="5" t="s">
        <v>334</v>
      </c>
      <c r="G206" s="5" t="s">
        <v>48</v>
      </c>
      <c r="H206" s="44"/>
      <c r="I206" s="44"/>
      <c r="J206" s="44"/>
      <c r="K206" s="70"/>
      <c r="L206" s="44"/>
      <c r="M206" s="44"/>
      <c r="N206" s="70"/>
      <c r="O206" s="106"/>
      <c r="P206" s="106"/>
      <c r="Q206" s="70">
        <v>1362.14</v>
      </c>
      <c r="R206" s="44">
        <v>406.87</v>
      </c>
      <c r="S206" s="76">
        <v>2521.77</v>
      </c>
    </row>
    <row r="207" spans="1:19" s="2" customFormat="1" ht="68.25" customHeight="1">
      <c r="A207" s="10" t="s">
        <v>425</v>
      </c>
      <c r="B207" s="9"/>
      <c r="C207" s="42" t="e">
        <f>#REF!+C208+C223</f>
        <v>#REF!</v>
      </c>
      <c r="D207" s="42" t="e">
        <f>#REF!+D208+D223+D234+D246</f>
        <v>#REF!</v>
      </c>
      <c r="E207" s="42" t="e">
        <f>#REF!+E208+E223+E234+E246</f>
        <v>#REF!</v>
      </c>
      <c r="F207" s="9" t="s">
        <v>273</v>
      </c>
      <c r="G207" s="9"/>
      <c r="H207" s="42" t="e">
        <f>#REF!+H208+H223</f>
        <v>#REF!</v>
      </c>
      <c r="I207" s="42" t="e">
        <f>#REF!+I208+I223+I234+I246</f>
        <v>#REF!</v>
      </c>
      <c r="J207" s="42" t="e">
        <f>#REF!+J208+J223+J234+J246+J214+J217+J220</f>
        <v>#REF!</v>
      </c>
      <c r="K207" s="42" t="e">
        <f>#REF!+K208+K223+K234+K246+K214+K217+K220+K243</f>
        <v>#REF!</v>
      </c>
      <c r="L207" s="42" t="e">
        <f>#REF!+L208+L223+L234+L246+L214+L217+L220+L243</f>
        <v>#REF!</v>
      </c>
      <c r="M207" s="42" t="e">
        <f>#REF!+M208+M223+M234+M246+M214+M217+M220+M243</f>
        <v>#REF!</v>
      </c>
      <c r="N207" s="68" t="e">
        <f>#REF!+N208+N223+N234+N246+N214+N217+N220+N243</f>
        <v>#REF!</v>
      </c>
      <c r="O207" s="103" t="e">
        <f>#REF!+O208+O223+O234+O246+O214+O217+O220+O243</f>
        <v>#REF!</v>
      </c>
      <c r="P207" s="103" t="e">
        <f>#REF!+P208+P223+P234+P246+P214+P217+P220+P243</f>
        <v>#REF!</v>
      </c>
      <c r="Q207" s="102" t="e">
        <f>#REF!+Q208+Q223+Q234+Q246+Q214+Q217+Q220+Q243</f>
        <v>#REF!</v>
      </c>
      <c r="R207" s="103" t="e">
        <f>#REF!+R208+R223+R234+R246+R214+R217+R220+R243</f>
        <v>#REF!</v>
      </c>
      <c r="S207" s="75">
        <f>S208+S217+S214+S223+S220</f>
        <v>190537.26</v>
      </c>
    </row>
    <row r="208" spans="1:19" s="2" customFormat="1" ht="71.25" customHeight="1">
      <c r="A208" s="13" t="s">
        <v>156</v>
      </c>
      <c r="B208" s="14"/>
      <c r="C208" s="43">
        <f>C209+C212+C214+C217+C220</f>
        <v>59351.22</v>
      </c>
      <c r="D208" s="43">
        <f>D209+D212+D214+D217+D220</f>
        <v>11560.17</v>
      </c>
      <c r="E208" s="43">
        <f>E209+E212+E214+E217+E220</f>
        <v>70911.39</v>
      </c>
      <c r="F208" s="14" t="s">
        <v>276</v>
      </c>
      <c r="G208" s="14"/>
      <c r="H208" s="43">
        <f>H209+H212+H214+H217+H220</f>
        <v>59351.22</v>
      </c>
      <c r="I208" s="43">
        <f>I209+I212+I214+I217+I220</f>
        <v>11560.17</v>
      </c>
      <c r="J208" s="43">
        <f aca="true" t="shared" si="104" ref="J208:R208">J209+J212</f>
        <v>53211.39</v>
      </c>
      <c r="K208" s="43">
        <f t="shared" si="104"/>
        <v>6418.07</v>
      </c>
      <c r="L208" s="43">
        <f t="shared" si="104"/>
        <v>0</v>
      </c>
      <c r="M208" s="43">
        <f t="shared" si="104"/>
        <v>-501.65</v>
      </c>
      <c r="N208" s="69">
        <f t="shared" si="104"/>
        <v>59127.81</v>
      </c>
      <c r="O208" s="105">
        <f t="shared" si="104"/>
        <v>17960.51</v>
      </c>
      <c r="P208" s="105">
        <f t="shared" si="104"/>
        <v>-6291.3</v>
      </c>
      <c r="Q208" s="104">
        <f t="shared" si="104"/>
        <v>0</v>
      </c>
      <c r="R208" s="105">
        <f t="shared" si="104"/>
        <v>24068.600000000002</v>
      </c>
      <c r="S208" s="73">
        <f>S209+S212</f>
        <v>126979.56</v>
      </c>
    </row>
    <row r="209" spans="1:19" s="2" customFormat="1" ht="45.75" customHeight="1">
      <c r="A209" s="4" t="s">
        <v>157</v>
      </c>
      <c r="B209" s="5"/>
      <c r="C209" s="44">
        <f>C210+C211</f>
        <v>41651</v>
      </c>
      <c r="D209" s="44">
        <f>D210+D211</f>
        <v>11560.17</v>
      </c>
      <c r="E209" s="44">
        <f>E210+E211</f>
        <v>53211.17</v>
      </c>
      <c r="F209" s="5" t="s">
        <v>277</v>
      </c>
      <c r="G209" s="5"/>
      <c r="H209" s="44">
        <f aca="true" t="shared" si="105" ref="H209:S209">H210+H211</f>
        <v>41651</v>
      </c>
      <c r="I209" s="44">
        <f t="shared" si="105"/>
        <v>11560.17</v>
      </c>
      <c r="J209" s="44">
        <f t="shared" si="105"/>
        <v>53211.17</v>
      </c>
      <c r="K209" s="70">
        <f t="shared" si="105"/>
        <v>6418.07</v>
      </c>
      <c r="L209" s="44">
        <f t="shared" si="105"/>
        <v>0</v>
      </c>
      <c r="M209" s="44">
        <f t="shared" si="105"/>
        <v>-501.65</v>
      </c>
      <c r="N209" s="70">
        <f t="shared" si="105"/>
        <v>59127.59</v>
      </c>
      <c r="O209" s="106">
        <f t="shared" si="105"/>
        <v>17960.51</v>
      </c>
      <c r="P209" s="106">
        <f t="shared" si="105"/>
        <v>-6291.3</v>
      </c>
      <c r="Q209" s="106">
        <f t="shared" si="105"/>
        <v>0</v>
      </c>
      <c r="R209" s="107">
        <f t="shared" si="105"/>
        <v>24068.600000000002</v>
      </c>
      <c r="S209" s="76">
        <f t="shared" si="105"/>
        <v>126979.34</v>
      </c>
    </row>
    <row r="210" spans="1:19" s="2" customFormat="1" ht="31.5">
      <c r="A210" s="4" t="s">
        <v>16</v>
      </c>
      <c r="B210" s="5" t="s">
        <v>17</v>
      </c>
      <c r="C210" s="44">
        <f>13500+4610+13500+610+200</f>
        <v>32420</v>
      </c>
      <c r="D210" s="44">
        <f>11563.17-3</f>
        <v>11560.17</v>
      </c>
      <c r="E210" s="44">
        <f>C210+D210</f>
        <v>43980.17</v>
      </c>
      <c r="F210" s="5" t="s">
        <v>277</v>
      </c>
      <c r="G210" s="5" t="s">
        <v>17</v>
      </c>
      <c r="H210" s="44">
        <f>13500+4610+13500+610+200</f>
        <v>32420</v>
      </c>
      <c r="I210" s="44">
        <f>11563.17-3</f>
        <v>11560.17</v>
      </c>
      <c r="J210" s="44">
        <f>H210+I210</f>
        <v>43980.17</v>
      </c>
      <c r="K210" s="78">
        <f>4658.52+135.78+1623.77</f>
        <v>6418.07</v>
      </c>
      <c r="L210" s="44"/>
      <c r="M210" s="44">
        <v>-501.65</v>
      </c>
      <c r="N210" s="70">
        <f>J210+K210+M210</f>
        <v>49896.59</v>
      </c>
      <c r="O210" s="70">
        <v>17960.51</v>
      </c>
      <c r="P210" s="70">
        <v>-6291.3</v>
      </c>
      <c r="Q210" s="70"/>
      <c r="R210" s="44">
        <f>-5211.76+68.6</f>
        <v>-5143.16</v>
      </c>
      <c r="S210" s="76">
        <v>90836.32</v>
      </c>
    </row>
    <row r="211" spans="1:19" s="2" customFormat="1" ht="47.25">
      <c r="A211" s="4" t="s">
        <v>69</v>
      </c>
      <c r="B211" s="5" t="s">
        <v>13</v>
      </c>
      <c r="C211" s="44">
        <f>7431+1800</f>
        <v>9231</v>
      </c>
      <c r="D211" s="44"/>
      <c r="E211" s="44">
        <f>C211+D211</f>
        <v>9231</v>
      </c>
      <c r="F211" s="5" t="s">
        <v>277</v>
      </c>
      <c r="G211" s="5" t="s">
        <v>13</v>
      </c>
      <c r="H211" s="44">
        <f>7431+1800</f>
        <v>9231</v>
      </c>
      <c r="I211" s="44"/>
      <c r="J211" s="44">
        <f>H211+I211</f>
        <v>9231</v>
      </c>
      <c r="K211" s="70"/>
      <c r="L211" s="44"/>
      <c r="M211" s="44"/>
      <c r="N211" s="70">
        <f>J211+K211+M211</f>
        <v>9231</v>
      </c>
      <c r="O211" s="70"/>
      <c r="P211" s="70"/>
      <c r="Q211" s="70"/>
      <c r="R211" s="44">
        <f>5211.76+24000</f>
        <v>29211.760000000002</v>
      </c>
      <c r="S211" s="76">
        <v>36143.02</v>
      </c>
    </row>
    <row r="212" spans="1:19" s="2" customFormat="1" ht="55.5" customHeight="1">
      <c r="A212" s="28" t="s">
        <v>335</v>
      </c>
      <c r="B212" s="29"/>
      <c r="C212" s="50">
        <f>C213</f>
        <v>0.22</v>
      </c>
      <c r="D212" s="50">
        <f>D213</f>
        <v>0</v>
      </c>
      <c r="E212" s="50">
        <f>E213</f>
        <v>0.22</v>
      </c>
      <c r="F212" s="29" t="s">
        <v>367</v>
      </c>
      <c r="G212" s="29"/>
      <c r="H212" s="50">
        <f aca="true" t="shared" si="106" ref="H212:O212">H213</f>
        <v>0.22</v>
      </c>
      <c r="I212" s="50">
        <f t="shared" si="106"/>
        <v>0</v>
      </c>
      <c r="J212" s="50">
        <f t="shared" si="106"/>
        <v>0.22</v>
      </c>
      <c r="K212" s="72">
        <f t="shared" si="106"/>
        <v>0</v>
      </c>
      <c r="L212" s="50">
        <f t="shared" si="106"/>
        <v>0</v>
      </c>
      <c r="M212" s="50">
        <f t="shared" si="106"/>
        <v>0</v>
      </c>
      <c r="N212" s="72">
        <f t="shared" si="106"/>
        <v>0.22</v>
      </c>
      <c r="O212" s="108">
        <f t="shared" si="106"/>
        <v>0</v>
      </c>
      <c r="P212" s="108"/>
      <c r="Q212" s="108">
        <f>Q213</f>
        <v>0</v>
      </c>
      <c r="R212" s="109">
        <f>R213</f>
        <v>0</v>
      </c>
      <c r="S212" s="77">
        <f>S213</f>
        <v>0.22</v>
      </c>
    </row>
    <row r="213" spans="1:19" s="2" customFormat="1" ht="33.75" customHeight="1">
      <c r="A213" s="4" t="s">
        <v>16</v>
      </c>
      <c r="B213" s="5" t="s">
        <v>17</v>
      </c>
      <c r="C213" s="44">
        <v>0.22</v>
      </c>
      <c r="D213" s="44"/>
      <c r="E213" s="44">
        <f>C213+D213</f>
        <v>0.22</v>
      </c>
      <c r="F213" s="5" t="s">
        <v>367</v>
      </c>
      <c r="G213" s="5" t="s">
        <v>17</v>
      </c>
      <c r="H213" s="44">
        <v>0.22</v>
      </c>
      <c r="I213" s="44"/>
      <c r="J213" s="44">
        <f>H213+I213</f>
        <v>0.22</v>
      </c>
      <c r="K213" s="70"/>
      <c r="L213" s="44"/>
      <c r="M213" s="44"/>
      <c r="N213" s="70">
        <f>J213+L213</f>
        <v>0.22</v>
      </c>
      <c r="O213" s="106"/>
      <c r="P213" s="106"/>
      <c r="Q213" s="106"/>
      <c r="R213" s="107"/>
      <c r="S213" s="76">
        <v>0.22</v>
      </c>
    </row>
    <row r="214" spans="1:19" s="2" customFormat="1" ht="51" customHeight="1">
      <c r="A214" s="28" t="s">
        <v>337</v>
      </c>
      <c r="B214" s="29"/>
      <c r="C214" s="50">
        <f>C215</f>
        <v>2000</v>
      </c>
      <c r="D214" s="50">
        <f>D215</f>
        <v>0</v>
      </c>
      <c r="E214" s="50">
        <f>E215</f>
        <v>2000</v>
      </c>
      <c r="F214" s="29" t="s">
        <v>336</v>
      </c>
      <c r="G214" s="29"/>
      <c r="H214" s="50">
        <f aca="true" t="shared" si="107" ref="H214:O214">H215</f>
        <v>2000</v>
      </c>
      <c r="I214" s="50">
        <f t="shared" si="107"/>
        <v>0</v>
      </c>
      <c r="J214" s="50">
        <f t="shared" si="107"/>
        <v>2000</v>
      </c>
      <c r="K214" s="72">
        <f t="shared" si="107"/>
        <v>0</v>
      </c>
      <c r="L214" s="50">
        <f t="shared" si="107"/>
        <v>0</v>
      </c>
      <c r="M214" s="50">
        <f t="shared" si="107"/>
        <v>0</v>
      </c>
      <c r="N214" s="72">
        <f t="shared" si="107"/>
        <v>2000</v>
      </c>
      <c r="O214" s="108">
        <f t="shared" si="107"/>
        <v>790.21</v>
      </c>
      <c r="P214" s="108">
        <f>P215+P216</f>
        <v>3789.9</v>
      </c>
      <c r="Q214" s="108">
        <f>Q215+Q216</f>
        <v>4972.66</v>
      </c>
      <c r="R214" s="108">
        <f>R215+R216</f>
        <v>0</v>
      </c>
      <c r="S214" s="77">
        <f>S215+S216</f>
        <v>16384.76</v>
      </c>
    </row>
    <row r="215" spans="1:19" s="2" customFormat="1" ht="32.25" customHeight="1">
      <c r="A215" s="4" t="s">
        <v>16</v>
      </c>
      <c r="B215" s="5" t="s">
        <v>17</v>
      </c>
      <c r="C215" s="44">
        <v>2000</v>
      </c>
      <c r="D215" s="44"/>
      <c r="E215" s="44">
        <f>C215+D215</f>
        <v>2000</v>
      </c>
      <c r="F215" s="5" t="s">
        <v>336</v>
      </c>
      <c r="G215" s="5" t="s">
        <v>17</v>
      </c>
      <c r="H215" s="44">
        <v>2000</v>
      </c>
      <c r="I215" s="44"/>
      <c r="J215" s="44">
        <f>H215+I215</f>
        <v>2000</v>
      </c>
      <c r="K215" s="70"/>
      <c r="L215" s="44"/>
      <c r="M215" s="44"/>
      <c r="N215" s="70">
        <f>J215+L215</f>
        <v>2000</v>
      </c>
      <c r="O215" s="70">
        <v>790.21</v>
      </c>
      <c r="P215" s="70"/>
      <c r="Q215" s="70">
        <v>4614.97</v>
      </c>
      <c r="R215" s="44"/>
      <c r="S215" s="76">
        <v>11343.46</v>
      </c>
    </row>
    <row r="216" spans="1:19" s="2" customFormat="1" ht="58.5" customHeight="1">
      <c r="A216" s="4" t="s">
        <v>69</v>
      </c>
      <c r="B216" s="5"/>
      <c r="C216" s="44"/>
      <c r="D216" s="44"/>
      <c r="E216" s="44"/>
      <c r="F216" s="5" t="s">
        <v>336</v>
      </c>
      <c r="G216" s="5" t="s">
        <v>13</v>
      </c>
      <c r="H216" s="44"/>
      <c r="I216" s="44"/>
      <c r="J216" s="44"/>
      <c r="K216" s="70"/>
      <c r="L216" s="44"/>
      <c r="M216" s="44"/>
      <c r="N216" s="70"/>
      <c r="O216" s="70"/>
      <c r="P216" s="70">
        <v>3789.9</v>
      </c>
      <c r="Q216" s="70">
        <v>357.69</v>
      </c>
      <c r="R216" s="44"/>
      <c r="S216" s="76">
        <v>5041.3</v>
      </c>
    </row>
    <row r="217" spans="1:19" s="2" customFormat="1" ht="33.75" customHeight="1">
      <c r="A217" s="13" t="s">
        <v>267</v>
      </c>
      <c r="B217" s="14"/>
      <c r="C217" s="43">
        <f>C219</f>
        <v>13000</v>
      </c>
      <c r="D217" s="43">
        <f>D219</f>
        <v>0</v>
      </c>
      <c r="E217" s="43">
        <f>E219</f>
        <v>13000</v>
      </c>
      <c r="F217" s="14" t="s">
        <v>278</v>
      </c>
      <c r="G217" s="14"/>
      <c r="H217" s="43">
        <f aca="true" t="shared" si="108" ref="H217:O217">H219</f>
        <v>13000</v>
      </c>
      <c r="I217" s="43">
        <f t="shared" si="108"/>
        <v>0</v>
      </c>
      <c r="J217" s="43">
        <f t="shared" si="108"/>
        <v>13000</v>
      </c>
      <c r="K217" s="69">
        <f t="shared" si="108"/>
        <v>0</v>
      </c>
      <c r="L217" s="43">
        <f t="shared" si="108"/>
        <v>0</v>
      </c>
      <c r="M217" s="43">
        <f t="shared" si="108"/>
        <v>0</v>
      </c>
      <c r="N217" s="104">
        <f t="shared" si="108"/>
        <v>13000</v>
      </c>
      <c r="O217" s="104">
        <f t="shared" si="108"/>
        <v>0</v>
      </c>
      <c r="P217" s="104"/>
      <c r="Q217" s="104">
        <f>Q219</f>
        <v>0</v>
      </c>
      <c r="R217" s="105">
        <f>R219</f>
        <v>0</v>
      </c>
      <c r="S217" s="73">
        <f>S219</f>
        <v>13000</v>
      </c>
    </row>
    <row r="218" spans="1:19" s="2" customFormat="1" ht="27.75" customHeight="1">
      <c r="A218" s="4" t="s">
        <v>158</v>
      </c>
      <c r="B218" s="5"/>
      <c r="C218" s="44">
        <f>C219</f>
        <v>13000</v>
      </c>
      <c r="D218" s="44">
        <f>D219</f>
        <v>0</v>
      </c>
      <c r="E218" s="44">
        <f>E219</f>
        <v>13000</v>
      </c>
      <c r="F218" s="5" t="s">
        <v>279</v>
      </c>
      <c r="G218" s="5"/>
      <c r="H218" s="44">
        <f>H219</f>
        <v>13000</v>
      </c>
      <c r="I218" s="44">
        <f>I219</f>
        <v>0</v>
      </c>
      <c r="J218" s="44">
        <f>J219</f>
        <v>13000</v>
      </c>
      <c r="K218" s="70"/>
      <c r="L218" s="44"/>
      <c r="M218" s="44"/>
      <c r="N218" s="106">
        <f>N219</f>
        <v>13000</v>
      </c>
      <c r="O218" s="106"/>
      <c r="P218" s="106"/>
      <c r="Q218" s="106"/>
      <c r="R218" s="107"/>
      <c r="S218" s="76">
        <f>S219</f>
        <v>13000</v>
      </c>
    </row>
    <row r="219" spans="1:19" s="2" customFormat="1" ht="38.25" customHeight="1">
      <c r="A219" s="4" t="s">
        <v>16</v>
      </c>
      <c r="B219" s="5" t="s">
        <v>17</v>
      </c>
      <c r="C219" s="44">
        <v>13000</v>
      </c>
      <c r="D219" s="44"/>
      <c r="E219" s="44">
        <v>13000</v>
      </c>
      <c r="F219" s="5" t="s">
        <v>279</v>
      </c>
      <c r="G219" s="5" t="s">
        <v>17</v>
      </c>
      <c r="H219" s="44">
        <v>13000</v>
      </c>
      <c r="I219" s="44"/>
      <c r="J219" s="44">
        <v>13000</v>
      </c>
      <c r="K219" s="70"/>
      <c r="L219" s="44"/>
      <c r="M219" s="44"/>
      <c r="N219" s="70">
        <f>J219+M219</f>
        <v>13000</v>
      </c>
      <c r="O219" s="106"/>
      <c r="P219" s="106"/>
      <c r="Q219" s="106"/>
      <c r="R219" s="107"/>
      <c r="S219" s="76">
        <v>13000</v>
      </c>
    </row>
    <row r="220" spans="1:19" s="2" customFormat="1" ht="74.25" customHeight="1">
      <c r="A220" s="13" t="s">
        <v>159</v>
      </c>
      <c r="B220" s="14"/>
      <c r="C220" s="43">
        <f aca="true" t="shared" si="109" ref="C220:E221">C221</f>
        <v>2700</v>
      </c>
      <c r="D220" s="43">
        <f t="shared" si="109"/>
        <v>0</v>
      </c>
      <c r="E220" s="43">
        <f t="shared" si="109"/>
        <v>2700</v>
      </c>
      <c r="F220" s="14" t="s">
        <v>280</v>
      </c>
      <c r="G220" s="14"/>
      <c r="H220" s="43">
        <f aca="true" t="shared" si="110" ref="H220:O221">H221</f>
        <v>2700</v>
      </c>
      <c r="I220" s="43">
        <f t="shared" si="110"/>
        <v>0</v>
      </c>
      <c r="J220" s="43">
        <f t="shared" si="110"/>
        <v>2700</v>
      </c>
      <c r="K220" s="69">
        <f t="shared" si="110"/>
        <v>0</v>
      </c>
      <c r="L220" s="43">
        <f t="shared" si="110"/>
        <v>0</v>
      </c>
      <c r="M220" s="43">
        <f t="shared" si="110"/>
        <v>6843.87</v>
      </c>
      <c r="N220" s="69">
        <f t="shared" si="110"/>
        <v>9543.869999999999</v>
      </c>
      <c r="O220" s="104">
        <f t="shared" si="110"/>
        <v>1387.23</v>
      </c>
      <c r="P220" s="104"/>
      <c r="Q220" s="104">
        <f aca="true" t="shared" si="111" ref="Q220:S221">Q221</f>
        <v>0</v>
      </c>
      <c r="R220" s="105">
        <f t="shared" si="111"/>
        <v>0</v>
      </c>
      <c r="S220" s="73">
        <f t="shared" si="111"/>
        <v>13124.04</v>
      </c>
    </row>
    <row r="221" spans="1:19" s="2" customFormat="1" ht="36" customHeight="1">
      <c r="A221" s="4" t="s">
        <v>160</v>
      </c>
      <c r="B221" s="5"/>
      <c r="C221" s="44">
        <f t="shared" si="109"/>
        <v>2700</v>
      </c>
      <c r="D221" s="44">
        <f t="shared" si="109"/>
        <v>0</v>
      </c>
      <c r="E221" s="44">
        <f t="shared" si="109"/>
        <v>2700</v>
      </c>
      <c r="F221" s="5" t="s">
        <v>281</v>
      </c>
      <c r="G221" s="5"/>
      <c r="H221" s="44">
        <f t="shared" si="110"/>
        <v>2700</v>
      </c>
      <c r="I221" s="44">
        <f t="shared" si="110"/>
        <v>0</v>
      </c>
      <c r="J221" s="44">
        <f t="shared" si="110"/>
        <v>2700</v>
      </c>
      <c r="K221" s="70">
        <f t="shared" si="110"/>
        <v>0</v>
      </c>
      <c r="L221" s="44">
        <f t="shared" si="110"/>
        <v>0</v>
      </c>
      <c r="M221" s="44">
        <f t="shared" si="110"/>
        <v>6843.87</v>
      </c>
      <c r="N221" s="70">
        <f t="shared" si="110"/>
        <v>9543.869999999999</v>
      </c>
      <c r="O221" s="106">
        <f t="shared" si="110"/>
        <v>1387.23</v>
      </c>
      <c r="P221" s="106"/>
      <c r="Q221" s="106">
        <f t="shared" si="111"/>
        <v>0</v>
      </c>
      <c r="R221" s="107">
        <f t="shared" si="111"/>
        <v>0</v>
      </c>
      <c r="S221" s="76">
        <f t="shared" si="111"/>
        <v>13124.04</v>
      </c>
    </row>
    <row r="222" spans="1:19" s="2" customFormat="1" ht="37.5" customHeight="1">
      <c r="A222" s="4" t="s">
        <v>16</v>
      </c>
      <c r="B222" s="5" t="s">
        <v>17</v>
      </c>
      <c r="C222" s="44">
        <v>2700</v>
      </c>
      <c r="D222" s="44"/>
      <c r="E222" s="44">
        <f>C222+D222</f>
        <v>2700</v>
      </c>
      <c r="F222" s="5" t="s">
        <v>281</v>
      </c>
      <c r="G222" s="5" t="s">
        <v>17</v>
      </c>
      <c r="H222" s="44">
        <v>2700</v>
      </c>
      <c r="I222" s="44"/>
      <c r="J222" s="44">
        <f>H222+I222</f>
        <v>2700</v>
      </c>
      <c r="K222" s="70"/>
      <c r="L222" s="44"/>
      <c r="M222" s="44">
        <v>6843.87</v>
      </c>
      <c r="N222" s="70">
        <f>J222+M222</f>
        <v>9543.869999999999</v>
      </c>
      <c r="O222" s="70">
        <v>1387.23</v>
      </c>
      <c r="P222" s="70"/>
      <c r="Q222" s="70"/>
      <c r="R222" s="44">
        <v>0</v>
      </c>
      <c r="S222" s="76">
        <v>13124.04</v>
      </c>
    </row>
    <row r="223" spans="1:19" s="2" customFormat="1" ht="61.5" customHeight="1">
      <c r="A223" s="13" t="s">
        <v>404</v>
      </c>
      <c r="B223" s="14"/>
      <c r="C223" s="43">
        <f>C224</f>
        <v>20048.9</v>
      </c>
      <c r="D223" s="43">
        <f>D224</f>
        <v>0</v>
      </c>
      <c r="E223" s="43">
        <f>E224</f>
        <v>20048.9</v>
      </c>
      <c r="F223" s="14" t="s">
        <v>282</v>
      </c>
      <c r="G223" s="14"/>
      <c r="H223" s="43">
        <f aca="true" t="shared" si="112" ref="H223:O223">H224</f>
        <v>20048.9</v>
      </c>
      <c r="I223" s="43">
        <f t="shared" si="112"/>
        <v>0</v>
      </c>
      <c r="J223" s="43">
        <f t="shared" si="112"/>
        <v>20048.9</v>
      </c>
      <c r="K223" s="69">
        <f t="shared" si="112"/>
        <v>0</v>
      </c>
      <c r="L223" s="43">
        <f t="shared" si="112"/>
        <v>0</v>
      </c>
      <c r="M223" s="43">
        <f t="shared" si="112"/>
        <v>0</v>
      </c>
      <c r="N223" s="69">
        <f t="shared" si="112"/>
        <v>20048.9</v>
      </c>
      <c r="O223" s="104">
        <f t="shared" si="112"/>
        <v>0</v>
      </c>
      <c r="P223" s="104"/>
      <c r="Q223" s="104">
        <f>Q224</f>
        <v>0</v>
      </c>
      <c r="R223" s="105">
        <f>R224</f>
        <v>1000</v>
      </c>
      <c r="S223" s="73">
        <f>S224</f>
        <v>21048.899999999998</v>
      </c>
    </row>
    <row r="224" spans="1:19" s="2" customFormat="1" ht="50.25" customHeight="1">
      <c r="A224" s="4" t="s">
        <v>405</v>
      </c>
      <c r="B224" s="5"/>
      <c r="C224" s="44">
        <f>C225+C226</f>
        <v>20048.9</v>
      </c>
      <c r="D224" s="44">
        <f>D225+D226</f>
        <v>0</v>
      </c>
      <c r="E224" s="44">
        <f>E225+E226</f>
        <v>20048.9</v>
      </c>
      <c r="F224" s="5" t="s">
        <v>283</v>
      </c>
      <c r="G224" s="5"/>
      <c r="H224" s="44">
        <f>H225+H226</f>
        <v>20048.9</v>
      </c>
      <c r="I224" s="44">
        <f>I225+I226</f>
        <v>0</v>
      </c>
      <c r="J224" s="44">
        <f>J225+J226</f>
        <v>20048.9</v>
      </c>
      <c r="K224" s="70">
        <f>K225+K226</f>
        <v>0</v>
      </c>
      <c r="L224" s="44">
        <f>L225+L226</f>
        <v>0</v>
      </c>
      <c r="M224" s="44">
        <f>M225+M226+M227</f>
        <v>0</v>
      </c>
      <c r="N224" s="70">
        <f>N225+N226+N227</f>
        <v>20048.9</v>
      </c>
      <c r="O224" s="106">
        <f>O225+O226</f>
        <v>0</v>
      </c>
      <c r="P224" s="106"/>
      <c r="Q224" s="106">
        <f>Q225+Q226</f>
        <v>0</v>
      </c>
      <c r="R224" s="107">
        <f>R225+R226+R227</f>
        <v>1000</v>
      </c>
      <c r="S224" s="76">
        <f>S225+S226+S227</f>
        <v>21048.899999999998</v>
      </c>
    </row>
    <row r="225" spans="1:19" s="2" customFormat="1" ht="98.25" customHeight="1">
      <c r="A225" s="4" t="s">
        <v>59</v>
      </c>
      <c r="B225" s="5" t="s">
        <v>15</v>
      </c>
      <c r="C225" s="44">
        <f>12588.4+3802</f>
        <v>16390.4</v>
      </c>
      <c r="D225" s="44"/>
      <c r="E225" s="44">
        <f>C225+D225</f>
        <v>16390.4</v>
      </c>
      <c r="F225" s="5" t="s">
        <v>283</v>
      </c>
      <c r="G225" s="5" t="s">
        <v>15</v>
      </c>
      <c r="H225" s="44">
        <f>12588.4+3802</f>
        <v>16390.4</v>
      </c>
      <c r="I225" s="44"/>
      <c r="J225" s="44">
        <f>H225+I225</f>
        <v>16390.4</v>
      </c>
      <c r="K225" s="70"/>
      <c r="L225" s="44"/>
      <c r="M225" s="44">
        <v>-39.2</v>
      </c>
      <c r="N225" s="70">
        <f>J225+M225</f>
        <v>16351.2</v>
      </c>
      <c r="O225" s="70"/>
      <c r="P225" s="70"/>
      <c r="Q225" s="70"/>
      <c r="R225" s="44"/>
      <c r="S225" s="76">
        <v>16351.2</v>
      </c>
    </row>
    <row r="226" spans="1:19" s="2" customFormat="1" ht="38.25" customHeight="1">
      <c r="A226" s="4" t="s">
        <v>16</v>
      </c>
      <c r="B226" s="5" t="s">
        <v>17</v>
      </c>
      <c r="C226" s="44">
        <v>3658.5</v>
      </c>
      <c r="D226" s="44"/>
      <c r="E226" s="44">
        <f>C226+D226</f>
        <v>3658.5</v>
      </c>
      <c r="F226" s="5" t="s">
        <v>283</v>
      </c>
      <c r="G226" s="5" t="s">
        <v>17</v>
      </c>
      <c r="H226" s="44">
        <v>3658.5</v>
      </c>
      <c r="I226" s="44"/>
      <c r="J226" s="44">
        <f>H226+I226</f>
        <v>3658.5</v>
      </c>
      <c r="K226" s="70"/>
      <c r="L226" s="44"/>
      <c r="M226" s="44">
        <v>24.3</v>
      </c>
      <c r="N226" s="70">
        <f>J226+M226</f>
        <v>3682.8</v>
      </c>
      <c r="O226" s="70"/>
      <c r="P226" s="70"/>
      <c r="Q226" s="70"/>
      <c r="R226" s="44">
        <f>-3.3+1000</f>
        <v>996.7</v>
      </c>
      <c r="S226" s="76">
        <v>4668.53</v>
      </c>
    </row>
    <row r="227" spans="1:19" s="2" customFormat="1" ht="25.5" customHeight="1">
      <c r="A227" s="4" t="s">
        <v>58</v>
      </c>
      <c r="B227" s="5"/>
      <c r="C227" s="44"/>
      <c r="D227" s="44"/>
      <c r="E227" s="44"/>
      <c r="F227" s="5" t="s">
        <v>283</v>
      </c>
      <c r="G227" s="5" t="s">
        <v>19</v>
      </c>
      <c r="H227" s="44"/>
      <c r="I227" s="44"/>
      <c r="J227" s="44"/>
      <c r="K227" s="70"/>
      <c r="L227" s="44"/>
      <c r="M227" s="44">
        <v>14.9</v>
      </c>
      <c r="N227" s="70">
        <f>M227</f>
        <v>14.9</v>
      </c>
      <c r="O227" s="70"/>
      <c r="P227" s="70"/>
      <c r="Q227" s="70"/>
      <c r="R227" s="44">
        <v>3.3</v>
      </c>
      <c r="S227" s="76">
        <v>29.17</v>
      </c>
    </row>
    <row r="228" spans="1:19" s="2" customFormat="1" ht="61.5" customHeight="1">
      <c r="A228" s="10" t="s">
        <v>424</v>
      </c>
      <c r="B228" s="9"/>
      <c r="C228" s="42"/>
      <c r="D228" s="42"/>
      <c r="E228" s="42"/>
      <c r="F228" s="9" t="s">
        <v>273</v>
      </c>
      <c r="G228" s="9"/>
      <c r="H228" s="42"/>
      <c r="I228" s="42"/>
      <c r="J228" s="42"/>
      <c r="K228" s="68"/>
      <c r="L228" s="42"/>
      <c r="M228" s="42"/>
      <c r="N228" s="68"/>
      <c r="O228" s="68"/>
      <c r="P228" s="68"/>
      <c r="Q228" s="68"/>
      <c r="R228" s="42"/>
      <c r="S228" s="75">
        <f>S229+S234+S246+S243</f>
        <v>48986.049999999996</v>
      </c>
    </row>
    <row r="229" spans="1:19" s="2" customFormat="1" ht="39" customHeight="1">
      <c r="A229" s="13" t="s">
        <v>42</v>
      </c>
      <c r="B229" s="14"/>
      <c r="C229" s="43">
        <f>C230</f>
        <v>2000</v>
      </c>
      <c r="D229" s="43">
        <f>D230+D232</f>
        <v>890.49</v>
      </c>
      <c r="E229" s="43">
        <f>E230+E232</f>
        <v>2890.49</v>
      </c>
      <c r="F229" s="14" t="s">
        <v>274</v>
      </c>
      <c r="G229" s="14"/>
      <c r="H229" s="43">
        <f>H230</f>
        <v>2000</v>
      </c>
      <c r="I229" s="43">
        <f aca="true" t="shared" si="113" ref="I229:O229">I230+I232</f>
        <v>890.49</v>
      </c>
      <c r="J229" s="43">
        <f t="shared" si="113"/>
        <v>2890.49</v>
      </c>
      <c r="K229" s="43">
        <f t="shared" si="113"/>
        <v>0</v>
      </c>
      <c r="L229" s="43">
        <f t="shared" si="113"/>
        <v>0</v>
      </c>
      <c r="M229" s="43">
        <f t="shared" si="113"/>
        <v>96.3</v>
      </c>
      <c r="N229" s="69">
        <f t="shared" si="113"/>
        <v>2986.79</v>
      </c>
      <c r="O229" s="105">
        <f t="shared" si="113"/>
        <v>43.6</v>
      </c>
      <c r="P229" s="105"/>
      <c r="Q229" s="104">
        <f>Q230+Q232</f>
        <v>0</v>
      </c>
      <c r="R229" s="105">
        <f>R230+R232</f>
        <v>0</v>
      </c>
      <c r="S229" s="73">
        <f>S230+S232</f>
        <v>9987.32</v>
      </c>
    </row>
    <row r="230" spans="1:19" s="2" customFormat="1" ht="37.5" customHeight="1">
      <c r="A230" s="4" t="s">
        <v>155</v>
      </c>
      <c r="B230" s="5"/>
      <c r="C230" s="44">
        <f>C231</f>
        <v>2000</v>
      </c>
      <c r="D230" s="44">
        <f>D231</f>
        <v>0</v>
      </c>
      <c r="E230" s="44">
        <f>E231</f>
        <v>2000</v>
      </c>
      <c r="F230" s="5" t="s">
        <v>275</v>
      </c>
      <c r="G230" s="5"/>
      <c r="H230" s="44">
        <f>H231</f>
        <v>2000</v>
      </c>
      <c r="I230" s="44">
        <f aca="true" t="shared" si="114" ref="I230:O230">I231</f>
        <v>0</v>
      </c>
      <c r="J230" s="44">
        <f t="shared" si="114"/>
        <v>2000</v>
      </c>
      <c r="K230" s="44">
        <f t="shared" si="114"/>
        <v>0</v>
      </c>
      <c r="L230" s="44">
        <f t="shared" si="114"/>
        <v>0</v>
      </c>
      <c r="M230" s="44">
        <f t="shared" si="114"/>
        <v>0</v>
      </c>
      <c r="N230" s="70">
        <f t="shared" si="114"/>
        <v>2000</v>
      </c>
      <c r="O230" s="107">
        <f t="shared" si="114"/>
        <v>0</v>
      </c>
      <c r="P230" s="107"/>
      <c r="Q230" s="106">
        <f>Q231</f>
        <v>0</v>
      </c>
      <c r="R230" s="107">
        <f>R231</f>
        <v>0</v>
      </c>
      <c r="S230" s="76">
        <f>S231</f>
        <v>2000</v>
      </c>
    </row>
    <row r="231" spans="1:19" s="2" customFormat="1" ht="39" customHeight="1">
      <c r="A231" s="4" t="s">
        <v>16</v>
      </c>
      <c r="B231" s="5" t="s">
        <v>17</v>
      </c>
      <c r="C231" s="44">
        <v>2000</v>
      </c>
      <c r="D231" s="44"/>
      <c r="E231" s="44">
        <f aca="true" t="shared" si="115" ref="E231:E236">C231+D231</f>
        <v>2000</v>
      </c>
      <c r="F231" s="5" t="s">
        <v>275</v>
      </c>
      <c r="G231" s="5" t="s">
        <v>17</v>
      </c>
      <c r="H231" s="44">
        <v>2000</v>
      </c>
      <c r="I231" s="44"/>
      <c r="J231" s="44">
        <f>H231+I231</f>
        <v>2000</v>
      </c>
      <c r="K231" s="44"/>
      <c r="L231" s="44"/>
      <c r="M231" s="44"/>
      <c r="N231" s="70">
        <f>J231+M231+K231</f>
        <v>2000</v>
      </c>
      <c r="O231" s="107"/>
      <c r="P231" s="107"/>
      <c r="Q231" s="106"/>
      <c r="R231" s="107"/>
      <c r="S231" s="76">
        <v>2000</v>
      </c>
    </row>
    <row r="232" spans="1:19" s="2" customFormat="1" ht="25.5" customHeight="1">
      <c r="A232" s="4" t="s">
        <v>298</v>
      </c>
      <c r="B232" s="5"/>
      <c r="C232" s="44"/>
      <c r="D232" s="44">
        <f>D233</f>
        <v>890.49</v>
      </c>
      <c r="E232" s="44">
        <f t="shared" si="115"/>
        <v>890.49</v>
      </c>
      <c r="F232" s="5" t="s">
        <v>299</v>
      </c>
      <c r="G232" s="5"/>
      <c r="H232" s="44"/>
      <c r="I232" s="44">
        <f aca="true" t="shared" si="116" ref="I232:O232">I233</f>
        <v>890.49</v>
      </c>
      <c r="J232" s="44">
        <f t="shared" si="116"/>
        <v>890.49</v>
      </c>
      <c r="K232" s="70">
        <f t="shared" si="116"/>
        <v>0</v>
      </c>
      <c r="L232" s="44">
        <f t="shared" si="116"/>
        <v>0</v>
      </c>
      <c r="M232" s="44">
        <f t="shared" si="116"/>
        <v>96.3</v>
      </c>
      <c r="N232" s="70">
        <f t="shared" si="116"/>
        <v>986.79</v>
      </c>
      <c r="O232" s="106">
        <f t="shared" si="116"/>
        <v>43.6</v>
      </c>
      <c r="P232" s="106"/>
      <c r="Q232" s="106">
        <f>Q233</f>
        <v>0</v>
      </c>
      <c r="R232" s="107">
        <f>R233</f>
        <v>0</v>
      </c>
      <c r="S232" s="76">
        <f>S233</f>
        <v>7987.32</v>
      </c>
    </row>
    <row r="233" spans="1:19" s="2" customFormat="1" ht="37.5" customHeight="1">
      <c r="A233" s="4" t="s">
        <v>16</v>
      </c>
      <c r="B233" s="5" t="s">
        <v>17</v>
      </c>
      <c r="C233" s="44"/>
      <c r="D233" s="44">
        <v>890.49</v>
      </c>
      <c r="E233" s="44">
        <f t="shared" si="115"/>
        <v>890.49</v>
      </c>
      <c r="F233" s="5" t="s">
        <v>299</v>
      </c>
      <c r="G233" s="5" t="s">
        <v>17</v>
      </c>
      <c r="H233" s="44"/>
      <c r="I233" s="44">
        <v>890.49</v>
      </c>
      <c r="J233" s="44">
        <f>H233+I233</f>
        <v>890.49</v>
      </c>
      <c r="K233" s="70"/>
      <c r="L233" s="44"/>
      <c r="M233" s="44">
        <v>96.3</v>
      </c>
      <c r="N233" s="70">
        <f>J233+K233+M233</f>
        <v>986.79</v>
      </c>
      <c r="O233" s="70">
        <v>43.6</v>
      </c>
      <c r="P233" s="70"/>
      <c r="Q233" s="106"/>
      <c r="R233" s="107"/>
      <c r="S233" s="76">
        <v>7987.32</v>
      </c>
    </row>
    <row r="234" spans="1:19" s="2" customFormat="1" ht="39" customHeight="1">
      <c r="A234" s="13" t="s">
        <v>300</v>
      </c>
      <c r="B234" s="14"/>
      <c r="C234" s="43"/>
      <c r="D234" s="43">
        <f>D235</f>
        <v>5092.5</v>
      </c>
      <c r="E234" s="43">
        <f t="shared" si="115"/>
        <v>5092.5</v>
      </c>
      <c r="F234" s="14" t="s">
        <v>301</v>
      </c>
      <c r="G234" s="14"/>
      <c r="H234" s="43"/>
      <c r="I234" s="43">
        <f>I235</f>
        <v>5092.5</v>
      </c>
      <c r="J234" s="43">
        <f>J235</f>
        <v>5086.5</v>
      </c>
      <c r="K234" s="69">
        <f>K235+K239+K241</f>
        <v>672.07</v>
      </c>
      <c r="L234" s="43">
        <f>L235+L239+L241</f>
        <v>2723.86</v>
      </c>
      <c r="M234" s="43">
        <f>M235+M239+M241</f>
        <v>6169.740000000001</v>
      </c>
      <c r="N234" s="69">
        <f>N235+N239+N241</f>
        <v>14652.170000000002</v>
      </c>
      <c r="O234" s="104">
        <f>O235+O239+O241</f>
        <v>969.14</v>
      </c>
      <c r="P234" s="104"/>
      <c r="Q234" s="104">
        <f>Q235+Q239+Q241</f>
        <v>0</v>
      </c>
      <c r="R234" s="105">
        <f>R235+R239+R241</f>
        <v>0</v>
      </c>
      <c r="S234" s="73">
        <f>S235+S239+S241</f>
        <v>18254.74</v>
      </c>
    </row>
    <row r="235" spans="1:19" s="2" customFormat="1" ht="21" customHeight="1">
      <c r="A235" s="4" t="s">
        <v>302</v>
      </c>
      <c r="B235" s="5"/>
      <c r="C235" s="44"/>
      <c r="D235" s="44">
        <f>D236</f>
        <v>5092.5</v>
      </c>
      <c r="E235" s="44">
        <f t="shared" si="115"/>
        <v>5092.5</v>
      </c>
      <c r="F235" s="5" t="s">
        <v>303</v>
      </c>
      <c r="G235" s="5"/>
      <c r="H235" s="44"/>
      <c r="I235" s="44">
        <f>I236</f>
        <v>5092.5</v>
      </c>
      <c r="J235" s="44">
        <f aca="true" t="shared" si="117" ref="J235:O235">J236+J238</f>
        <v>5086.5</v>
      </c>
      <c r="K235" s="70">
        <f t="shared" si="117"/>
        <v>91.36</v>
      </c>
      <c r="L235" s="44">
        <f t="shared" si="117"/>
        <v>0</v>
      </c>
      <c r="M235" s="44">
        <f t="shared" si="117"/>
        <v>1380.6000000000001</v>
      </c>
      <c r="N235" s="67">
        <f t="shared" si="117"/>
        <v>6558.46</v>
      </c>
      <c r="O235" s="100">
        <f t="shared" si="117"/>
        <v>969.14</v>
      </c>
      <c r="P235" s="100"/>
      <c r="Q235" s="100">
        <f>Q236+Q238</f>
        <v>0</v>
      </c>
      <c r="R235" s="101">
        <f>R236+R238+R237</f>
        <v>0</v>
      </c>
      <c r="S235" s="71">
        <f>S236+S238+S237</f>
        <v>12884.890000000001</v>
      </c>
    </row>
    <row r="236" spans="1:19" s="2" customFormat="1" ht="38.25" customHeight="1">
      <c r="A236" s="4" t="s">
        <v>16</v>
      </c>
      <c r="B236" s="5" t="s">
        <v>17</v>
      </c>
      <c r="C236" s="44"/>
      <c r="D236" s="44">
        <v>5092.5</v>
      </c>
      <c r="E236" s="44">
        <f t="shared" si="115"/>
        <v>5092.5</v>
      </c>
      <c r="F236" s="5" t="s">
        <v>303</v>
      </c>
      <c r="G236" s="5" t="s">
        <v>17</v>
      </c>
      <c r="H236" s="44"/>
      <c r="I236" s="44">
        <v>5092.5</v>
      </c>
      <c r="J236" s="44">
        <f>H236+I236-1282.2-6</f>
        <v>3804.3</v>
      </c>
      <c r="K236" s="70">
        <v>91.36</v>
      </c>
      <c r="L236" s="44"/>
      <c r="M236" s="44">
        <f>1282.2+98.4</f>
        <v>1380.6000000000001</v>
      </c>
      <c r="N236" s="81">
        <f>K236+L236+M236+J236</f>
        <v>5276.26</v>
      </c>
      <c r="O236" s="81">
        <v>969.14</v>
      </c>
      <c r="P236" s="81"/>
      <c r="Q236" s="81"/>
      <c r="R236" s="51"/>
      <c r="S236" s="74">
        <v>11133.33</v>
      </c>
    </row>
    <row r="237" spans="1:19" s="2" customFormat="1" ht="48.75" customHeight="1">
      <c r="A237" s="4" t="s">
        <v>146</v>
      </c>
      <c r="B237" s="5"/>
      <c r="C237" s="44"/>
      <c r="D237" s="44"/>
      <c r="E237" s="44"/>
      <c r="F237" s="5" t="s">
        <v>303</v>
      </c>
      <c r="G237" s="5" t="s">
        <v>48</v>
      </c>
      <c r="H237" s="44"/>
      <c r="I237" s="44"/>
      <c r="J237" s="44"/>
      <c r="K237" s="70"/>
      <c r="L237" s="44"/>
      <c r="M237" s="44"/>
      <c r="N237" s="81"/>
      <c r="O237" s="81"/>
      <c r="P237" s="81"/>
      <c r="Q237" s="81"/>
      <c r="R237" s="51"/>
      <c r="S237" s="74">
        <v>469.44</v>
      </c>
    </row>
    <row r="238" spans="1:19" s="2" customFormat="1" ht="29.25" customHeight="1">
      <c r="A238" s="4" t="s">
        <v>58</v>
      </c>
      <c r="B238" s="5" t="s">
        <v>19</v>
      </c>
      <c r="C238" s="44"/>
      <c r="D238" s="44">
        <v>3000</v>
      </c>
      <c r="E238" s="44">
        <f>C238+D238</f>
        <v>3000</v>
      </c>
      <c r="F238" s="5" t="s">
        <v>303</v>
      </c>
      <c r="G238" s="5" t="s">
        <v>19</v>
      </c>
      <c r="H238" s="44"/>
      <c r="I238" s="44"/>
      <c r="J238" s="44">
        <v>1282.2</v>
      </c>
      <c r="K238" s="70"/>
      <c r="L238" s="44"/>
      <c r="M238" s="44"/>
      <c r="N238" s="81">
        <f>K238+L238+M238+J238</f>
        <v>1282.2</v>
      </c>
      <c r="O238" s="81"/>
      <c r="P238" s="81"/>
      <c r="Q238" s="81"/>
      <c r="R238" s="51"/>
      <c r="S238" s="74">
        <v>1282.12</v>
      </c>
    </row>
    <row r="239" spans="1:19" s="2" customFormat="1" ht="36.75" customHeight="1">
      <c r="A239" s="13" t="s">
        <v>390</v>
      </c>
      <c r="B239" s="14"/>
      <c r="C239" s="43"/>
      <c r="D239" s="43"/>
      <c r="E239" s="43"/>
      <c r="F239" s="14" t="s">
        <v>391</v>
      </c>
      <c r="G239" s="14"/>
      <c r="H239" s="43"/>
      <c r="I239" s="43"/>
      <c r="J239" s="43"/>
      <c r="K239" s="69">
        <f>K240</f>
        <v>580.71</v>
      </c>
      <c r="L239" s="43">
        <f>L240</f>
        <v>0</v>
      </c>
      <c r="M239" s="43">
        <f>M240</f>
        <v>4789.14</v>
      </c>
      <c r="N239" s="72">
        <f>N240</f>
        <v>5369.85</v>
      </c>
      <c r="O239" s="108">
        <f>O240</f>
        <v>0</v>
      </c>
      <c r="P239" s="108"/>
      <c r="Q239" s="108">
        <f>Q240</f>
        <v>0</v>
      </c>
      <c r="R239" s="109">
        <f>R240</f>
        <v>0</v>
      </c>
      <c r="S239" s="77">
        <f>S240</f>
        <v>5369.85</v>
      </c>
    </row>
    <row r="240" spans="1:19" s="2" customFormat="1" ht="42" customHeight="1">
      <c r="A240" s="4" t="s">
        <v>146</v>
      </c>
      <c r="B240" s="5"/>
      <c r="C240" s="44"/>
      <c r="D240" s="44"/>
      <c r="E240" s="44"/>
      <c r="F240" s="5" t="s">
        <v>391</v>
      </c>
      <c r="G240" s="5" t="s">
        <v>48</v>
      </c>
      <c r="H240" s="44"/>
      <c r="I240" s="44"/>
      <c r="J240" s="44"/>
      <c r="K240" s="70">
        <v>580.71</v>
      </c>
      <c r="L240" s="44"/>
      <c r="M240" s="44">
        <v>4789.14</v>
      </c>
      <c r="N240" s="81">
        <f>K240+L240+M240</f>
        <v>5369.85</v>
      </c>
      <c r="O240" s="110"/>
      <c r="P240" s="110"/>
      <c r="Q240" s="110"/>
      <c r="R240" s="111">
        <v>0</v>
      </c>
      <c r="S240" s="74">
        <v>5369.85</v>
      </c>
    </row>
    <row r="241" spans="1:19" s="88" customFormat="1" ht="117" customHeight="1">
      <c r="A241" s="13" t="s">
        <v>392</v>
      </c>
      <c r="B241" s="14"/>
      <c r="C241" s="43"/>
      <c r="D241" s="43"/>
      <c r="E241" s="43"/>
      <c r="F241" s="14" t="s">
        <v>393</v>
      </c>
      <c r="G241" s="14"/>
      <c r="H241" s="43"/>
      <c r="I241" s="43"/>
      <c r="J241" s="43"/>
      <c r="K241" s="69"/>
      <c r="L241" s="43">
        <f>L242</f>
        <v>2723.86</v>
      </c>
      <c r="M241" s="43">
        <f>M242</f>
        <v>0</v>
      </c>
      <c r="N241" s="69">
        <f>N242</f>
        <v>2723.86</v>
      </c>
      <c r="O241" s="105">
        <f>O242</f>
        <v>0</v>
      </c>
      <c r="P241" s="105"/>
      <c r="Q241" s="104">
        <f>Q242</f>
        <v>0</v>
      </c>
      <c r="R241" s="105">
        <f>R242</f>
        <v>0</v>
      </c>
      <c r="S241" s="73">
        <f>S242</f>
        <v>0</v>
      </c>
    </row>
    <row r="242" spans="1:19" s="2" customFormat="1" ht="55.5" customHeight="1">
      <c r="A242" s="4" t="s">
        <v>146</v>
      </c>
      <c r="B242" s="5"/>
      <c r="C242" s="44"/>
      <c r="D242" s="44"/>
      <c r="E242" s="44"/>
      <c r="F242" s="5" t="s">
        <v>393</v>
      </c>
      <c r="G242" s="5" t="s">
        <v>48</v>
      </c>
      <c r="H242" s="44"/>
      <c r="I242" s="44"/>
      <c r="J242" s="44"/>
      <c r="K242" s="70"/>
      <c r="L242" s="44">
        <v>2723.86</v>
      </c>
      <c r="M242" s="44"/>
      <c r="N242" s="70">
        <f>L242+M242</f>
        <v>2723.86</v>
      </c>
      <c r="O242" s="106"/>
      <c r="P242" s="106"/>
      <c r="Q242" s="106"/>
      <c r="R242" s="107"/>
      <c r="S242" s="76">
        <v>0</v>
      </c>
    </row>
    <row r="243" spans="1:19" s="2" customFormat="1" ht="37.5" customHeight="1">
      <c r="A243" s="28" t="s">
        <v>394</v>
      </c>
      <c r="B243" s="29"/>
      <c r="C243" s="50"/>
      <c r="D243" s="50"/>
      <c r="E243" s="50"/>
      <c r="F243" s="29" t="s">
        <v>396</v>
      </c>
      <c r="G243" s="29"/>
      <c r="H243" s="50"/>
      <c r="I243" s="50"/>
      <c r="J243" s="50"/>
      <c r="K243" s="72">
        <f aca="true" t="shared" si="118" ref="K243:O244">K244</f>
        <v>500</v>
      </c>
      <c r="L243" s="50">
        <f t="shared" si="118"/>
        <v>0</v>
      </c>
      <c r="M243" s="50">
        <f t="shared" si="118"/>
        <v>0</v>
      </c>
      <c r="N243" s="72">
        <f t="shared" si="118"/>
        <v>500</v>
      </c>
      <c r="O243" s="108">
        <f t="shared" si="118"/>
        <v>58.5</v>
      </c>
      <c r="P243" s="108"/>
      <c r="Q243" s="108">
        <f aca="true" t="shared" si="119" ref="Q243:S244">Q244</f>
        <v>0</v>
      </c>
      <c r="R243" s="109">
        <f t="shared" si="119"/>
        <v>0</v>
      </c>
      <c r="S243" s="77">
        <f t="shared" si="119"/>
        <v>1633.99</v>
      </c>
    </row>
    <row r="244" spans="1:19" s="2" customFormat="1" ht="27.75" customHeight="1">
      <c r="A244" s="26" t="s">
        <v>395</v>
      </c>
      <c r="B244" s="27"/>
      <c r="C244" s="51"/>
      <c r="D244" s="51"/>
      <c r="E244" s="51"/>
      <c r="F244" s="27" t="s">
        <v>397</v>
      </c>
      <c r="G244" s="27"/>
      <c r="H244" s="51"/>
      <c r="I244" s="51"/>
      <c r="J244" s="51"/>
      <c r="K244" s="81">
        <f t="shared" si="118"/>
        <v>500</v>
      </c>
      <c r="L244" s="51">
        <f t="shared" si="118"/>
        <v>0</v>
      </c>
      <c r="M244" s="51">
        <f t="shared" si="118"/>
        <v>0</v>
      </c>
      <c r="N244" s="81">
        <f t="shared" si="118"/>
        <v>500</v>
      </c>
      <c r="O244" s="81">
        <f t="shared" si="118"/>
        <v>58.5</v>
      </c>
      <c r="P244" s="81"/>
      <c r="Q244" s="81">
        <f t="shared" si="119"/>
        <v>0</v>
      </c>
      <c r="R244" s="51">
        <f t="shared" si="119"/>
        <v>0</v>
      </c>
      <c r="S244" s="74">
        <f t="shared" si="119"/>
        <v>1633.99</v>
      </c>
    </row>
    <row r="245" spans="1:19" s="2" customFormat="1" ht="55.5" customHeight="1">
      <c r="A245" s="26" t="s">
        <v>16</v>
      </c>
      <c r="B245" s="27"/>
      <c r="C245" s="51"/>
      <c r="D245" s="51"/>
      <c r="E245" s="51"/>
      <c r="F245" s="27" t="s">
        <v>397</v>
      </c>
      <c r="G245" s="27" t="s">
        <v>17</v>
      </c>
      <c r="H245" s="51"/>
      <c r="I245" s="51"/>
      <c r="J245" s="51"/>
      <c r="K245" s="81">
        <v>500</v>
      </c>
      <c r="L245" s="51"/>
      <c r="M245" s="51"/>
      <c r="N245" s="81">
        <f>K245+M245</f>
        <v>500</v>
      </c>
      <c r="O245" s="81">
        <v>58.5</v>
      </c>
      <c r="P245" s="81"/>
      <c r="Q245" s="81"/>
      <c r="R245" s="51"/>
      <c r="S245" s="74">
        <v>1633.99</v>
      </c>
    </row>
    <row r="246" spans="1:19" s="2" customFormat="1" ht="38.25" customHeight="1">
      <c r="A246" s="13" t="s">
        <v>305</v>
      </c>
      <c r="B246" s="14"/>
      <c r="C246" s="43"/>
      <c r="D246" s="43" t="e">
        <f>#REF!+D247</f>
        <v>#REF!</v>
      </c>
      <c r="E246" s="43" t="e">
        <f>#REF!+E247</f>
        <v>#REF!</v>
      </c>
      <c r="F246" s="14" t="s">
        <v>306</v>
      </c>
      <c r="G246" s="14"/>
      <c r="H246" s="43"/>
      <c r="I246" s="43" t="e">
        <f>#REF!+I247</f>
        <v>#REF!</v>
      </c>
      <c r="J246" s="43">
        <f aca="true" t="shared" si="120" ref="J246:O247">J247</f>
        <v>9009</v>
      </c>
      <c r="K246" s="69">
        <f t="shared" si="120"/>
        <v>0</v>
      </c>
      <c r="L246" s="43">
        <f t="shared" si="120"/>
        <v>0</v>
      </c>
      <c r="M246" s="43">
        <f t="shared" si="120"/>
        <v>0</v>
      </c>
      <c r="N246" s="69">
        <f t="shared" si="120"/>
        <v>9009</v>
      </c>
      <c r="O246" s="104">
        <f t="shared" si="120"/>
        <v>0</v>
      </c>
      <c r="P246" s="104"/>
      <c r="Q246" s="104">
        <f aca="true" t="shared" si="121" ref="Q246:S247">Q247</f>
        <v>0</v>
      </c>
      <c r="R246" s="105">
        <f t="shared" si="121"/>
        <v>0</v>
      </c>
      <c r="S246" s="73">
        <f>S247+S249</f>
        <v>19110</v>
      </c>
    </row>
    <row r="247" spans="1:19" s="2" customFormat="1" ht="34.5" customHeight="1">
      <c r="A247" s="26" t="s">
        <v>338</v>
      </c>
      <c r="B247" s="27"/>
      <c r="C247" s="51"/>
      <c r="D247" s="51">
        <f>D248</f>
        <v>3000</v>
      </c>
      <c r="E247" s="51">
        <f aca="true" t="shared" si="122" ref="E247:E258">C247+D247</f>
        <v>3000</v>
      </c>
      <c r="F247" s="27" t="s">
        <v>339</v>
      </c>
      <c r="G247" s="27"/>
      <c r="H247" s="51"/>
      <c r="I247" s="51">
        <f>I248</f>
        <v>3000</v>
      </c>
      <c r="J247" s="51">
        <f t="shared" si="120"/>
        <v>9009</v>
      </c>
      <c r="K247" s="81">
        <f t="shared" si="120"/>
        <v>0</v>
      </c>
      <c r="L247" s="51">
        <f t="shared" si="120"/>
        <v>0</v>
      </c>
      <c r="M247" s="51">
        <f t="shared" si="120"/>
        <v>0</v>
      </c>
      <c r="N247" s="81">
        <f t="shared" si="120"/>
        <v>9009</v>
      </c>
      <c r="O247" s="110">
        <f t="shared" si="120"/>
        <v>0</v>
      </c>
      <c r="P247" s="110"/>
      <c r="Q247" s="110">
        <f t="shared" si="121"/>
        <v>0</v>
      </c>
      <c r="R247" s="111">
        <f t="shared" si="121"/>
        <v>0</v>
      </c>
      <c r="S247" s="74">
        <f t="shared" si="121"/>
        <v>10010</v>
      </c>
    </row>
    <row r="248" spans="1:19" s="2" customFormat="1" ht="26.25" customHeight="1">
      <c r="A248" s="4" t="s">
        <v>58</v>
      </c>
      <c r="B248" s="5" t="s">
        <v>19</v>
      </c>
      <c r="C248" s="44"/>
      <c r="D248" s="44">
        <v>3000</v>
      </c>
      <c r="E248" s="44">
        <f t="shared" si="122"/>
        <v>3000</v>
      </c>
      <c r="F248" s="5" t="s">
        <v>339</v>
      </c>
      <c r="G248" s="5" t="s">
        <v>19</v>
      </c>
      <c r="H248" s="44"/>
      <c r="I248" s="44">
        <v>3000</v>
      </c>
      <c r="J248" s="44">
        <f>3003+6+6000</f>
        <v>9009</v>
      </c>
      <c r="K248" s="70"/>
      <c r="L248" s="44"/>
      <c r="M248" s="44"/>
      <c r="N248" s="70">
        <f>J248+M248</f>
        <v>9009</v>
      </c>
      <c r="O248" s="106"/>
      <c r="P248" s="106"/>
      <c r="Q248" s="106"/>
      <c r="R248" s="107"/>
      <c r="S248" s="76">
        <v>10010</v>
      </c>
    </row>
    <row r="249" spans="1:19" s="2" customFormat="1" ht="36.75" customHeight="1">
      <c r="A249" s="4" t="s">
        <v>415</v>
      </c>
      <c r="B249" s="5"/>
      <c r="C249" s="44"/>
      <c r="D249" s="44"/>
      <c r="E249" s="44"/>
      <c r="F249" s="5" t="s">
        <v>416</v>
      </c>
      <c r="G249" s="5"/>
      <c r="H249" s="44"/>
      <c r="I249" s="44"/>
      <c r="J249" s="44"/>
      <c r="K249" s="70"/>
      <c r="L249" s="44"/>
      <c r="M249" s="44"/>
      <c r="N249" s="70"/>
      <c r="O249" s="106"/>
      <c r="P249" s="106"/>
      <c r="Q249" s="106"/>
      <c r="R249" s="107"/>
      <c r="S249" s="76">
        <f>S250</f>
        <v>9100</v>
      </c>
    </row>
    <row r="250" spans="1:19" s="2" customFormat="1" ht="26.25" customHeight="1">
      <c r="A250" s="4" t="s">
        <v>58</v>
      </c>
      <c r="B250" s="5"/>
      <c r="C250" s="44"/>
      <c r="D250" s="44"/>
      <c r="E250" s="44"/>
      <c r="F250" s="5" t="s">
        <v>416</v>
      </c>
      <c r="G250" s="5" t="s">
        <v>19</v>
      </c>
      <c r="H250" s="44"/>
      <c r="I250" s="44"/>
      <c r="J250" s="44"/>
      <c r="K250" s="70"/>
      <c r="L250" s="44"/>
      <c r="M250" s="44"/>
      <c r="N250" s="70"/>
      <c r="O250" s="106"/>
      <c r="P250" s="106"/>
      <c r="Q250" s="106"/>
      <c r="R250" s="107"/>
      <c r="S250" s="76">
        <v>9100</v>
      </c>
    </row>
    <row r="251" spans="1:19" s="2" customFormat="1" ht="67.5" customHeight="1">
      <c r="A251" s="10" t="s">
        <v>307</v>
      </c>
      <c r="B251" s="9"/>
      <c r="C251" s="42"/>
      <c r="D251" s="42">
        <f>D252</f>
        <v>113560</v>
      </c>
      <c r="E251" s="42">
        <f t="shared" si="122"/>
        <v>113560</v>
      </c>
      <c r="F251" s="9" t="s">
        <v>308</v>
      </c>
      <c r="G251" s="9"/>
      <c r="H251" s="42"/>
      <c r="I251" s="42">
        <f aca="true" t="shared" si="123" ref="I251:S251">I252</f>
        <v>113560</v>
      </c>
      <c r="J251" s="42">
        <f t="shared" si="123"/>
        <v>113560</v>
      </c>
      <c r="K251" s="68">
        <f t="shared" si="123"/>
        <v>20</v>
      </c>
      <c r="L251" s="42">
        <f t="shared" si="123"/>
        <v>58777.41</v>
      </c>
      <c r="M251" s="42">
        <f t="shared" si="123"/>
        <v>17869.09</v>
      </c>
      <c r="N251" s="68">
        <f t="shared" si="123"/>
        <v>190226.5</v>
      </c>
      <c r="O251" s="102">
        <f t="shared" si="123"/>
        <v>-20</v>
      </c>
      <c r="P251" s="102">
        <f t="shared" si="123"/>
        <v>2611</v>
      </c>
      <c r="Q251" s="102">
        <f t="shared" si="123"/>
        <v>0</v>
      </c>
      <c r="R251" s="103">
        <f t="shared" si="123"/>
        <v>9163.72</v>
      </c>
      <c r="S251" s="75">
        <f t="shared" si="123"/>
        <v>214227.49</v>
      </c>
    </row>
    <row r="252" spans="1:19" s="2" customFormat="1" ht="39.75" customHeight="1">
      <c r="A252" s="13" t="s">
        <v>304</v>
      </c>
      <c r="B252" s="9"/>
      <c r="C252" s="42"/>
      <c r="D252" s="43">
        <f>D253+D256</f>
        <v>113560</v>
      </c>
      <c r="E252" s="43">
        <f t="shared" si="122"/>
        <v>113560</v>
      </c>
      <c r="F252" s="14" t="s">
        <v>309</v>
      </c>
      <c r="G252" s="9"/>
      <c r="H252" s="42"/>
      <c r="I252" s="43">
        <f aca="true" t="shared" si="124" ref="I252:R252">I253+I256</f>
        <v>113560</v>
      </c>
      <c r="J252" s="43">
        <f t="shared" si="124"/>
        <v>113560</v>
      </c>
      <c r="K252" s="69">
        <f t="shared" si="124"/>
        <v>20</v>
      </c>
      <c r="L252" s="43">
        <f t="shared" si="124"/>
        <v>58777.41</v>
      </c>
      <c r="M252" s="43">
        <f t="shared" si="124"/>
        <v>17869.09</v>
      </c>
      <c r="N252" s="69">
        <f t="shared" si="124"/>
        <v>190226.5</v>
      </c>
      <c r="O252" s="104">
        <f t="shared" si="124"/>
        <v>-20</v>
      </c>
      <c r="P252" s="104">
        <f t="shared" si="124"/>
        <v>2611</v>
      </c>
      <c r="Q252" s="104">
        <f t="shared" si="124"/>
        <v>0</v>
      </c>
      <c r="R252" s="105">
        <f t="shared" si="124"/>
        <v>9163.72</v>
      </c>
      <c r="S252" s="73">
        <f>S253+S256+S259</f>
        <v>214227.49</v>
      </c>
    </row>
    <row r="253" spans="1:19" s="2" customFormat="1" ht="78.75" customHeight="1">
      <c r="A253" s="26" t="s">
        <v>340</v>
      </c>
      <c r="B253" s="27"/>
      <c r="C253" s="51"/>
      <c r="D253" s="51">
        <f>D255</f>
        <v>95000</v>
      </c>
      <c r="E253" s="51">
        <f t="shared" si="122"/>
        <v>95000</v>
      </c>
      <c r="F253" s="27" t="s">
        <v>341</v>
      </c>
      <c r="G253" s="27"/>
      <c r="H253" s="51"/>
      <c r="I253" s="51">
        <f aca="true" t="shared" si="125" ref="I253:R253">I255</f>
        <v>95000</v>
      </c>
      <c r="J253" s="51">
        <f t="shared" si="125"/>
        <v>95000</v>
      </c>
      <c r="K253" s="81">
        <f t="shared" si="125"/>
        <v>0</v>
      </c>
      <c r="L253" s="51">
        <f t="shared" si="125"/>
        <v>0</v>
      </c>
      <c r="M253" s="51">
        <f t="shared" si="125"/>
        <v>17867.8</v>
      </c>
      <c r="N253" s="81">
        <f t="shared" si="125"/>
        <v>112867.8</v>
      </c>
      <c r="O253" s="110">
        <f t="shared" si="125"/>
        <v>0</v>
      </c>
      <c r="P253" s="110">
        <f t="shared" si="125"/>
        <v>2611</v>
      </c>
      <c r="Q253" s="110">
        <f t="shared" si="125"/>
        <v>0</v>
      </c>
      <c r="R253" s="111">
        <f t="shared" si="125"/>
        <v>6931.12</v>
      </c>
      <c r="S253" s="74">
        <f>S255+S254</f>
        <v>134276.19</v>
      </c>
    </row>
    <row r="254" spans="1:19" s="2" customFormat="1" ht="50.25" customHeight="1">
      <c r="A254" s="26" t="s">
        <v>16</v>
      </c>
      <c r="B254" s="27"/>
      <c r="C254" s="51"/>
      <c r="D254" s="51"/>
      <c r="E254" s="51"/>
      <c r="F254" s="27" t="s">
        <v>341</v>
      </c>
      <c r="G254" s="27" t="s">
        <v>17</v>
      </c>
      <c r="H254" s="51"/>
      <c r="I254" s="51"/>
      <c r="J254" s="51"/>
      <c r="K254" s="81"/>
      <c r="L254" s="51"/>
      <c r="M254" s="51"/>
      <c r="N254" s="81"/>
      <c r="O254" s="110"/>
      <c r="P254" s="110"/>
      <c r="Q254" s="110"/>
      <c r="R254" s="111"/>
      <c r="S254" s="74">
        <v>2577.27</v>
      </c>
    </row>
    <row r="255" spans="1:19" s="2" customFormat="1" ht="51" customHeight="1">
      <c r="A255" s="4" t="s">
        <v>146</v>
      </c>
      <c r="B255" s="5" t="s">
        <v>48</v>
      </c>
      <c r="C255" s="44"/>
      <c r="D255" s="44">
        <v>95000</v>
      </c>
      <c r="E255" s="44">
        <f t="shared" si="122"/>
        <v>95000</v>
      </c>
      <c r="F255" s="5" t="s">
        <v>341</v>
      </c>
      <c r="G255" s="5" t="s">
        <v>48</v>
      </c>
      <c r="H255" s="44"/>
      <c r="I255" s="44">
        <v>95000</v>
      </c>
      <c r="J255" s="44">
        <f>H255+I255</f>
        <v>95000</v>
      </c>
      <c r="K255" s="70"/>
      <c r="L255" s="44"/>
      <c r="M255" s="44">
        <v>17867.8</v>
      </c>
      <c r="N255" s="70">
        <f>J255+L255+M255</f>
        <v>112867.8</v>
      </c>
      <c r="O255" s="106"/>
      <c r="P255" s="70">
        <v>2611</v>
      </c>
      <c r="Q255" s="106"/>
      <c r="R255" s="44">
        <v>6931.12</v>
      </c>
      <c r="S255" s="76">
        <v>131698.92</v>
      </c>
    </row>
    <row r="256" spans="1:19" s="2" customFormat="1" ht="40.5" customHeight="1">
      <c r="A256" s="26" t="s">
        <v>342</v>
      </c>
      <c r="B256" s="27"/>
      <c r="C256" s="51"/>
      <c r="D256" s="51">
        <f>D258</f>
        <v>18560</v>
      </c>
      <c r="E256" s="51">
        <f t="shared" si="122"/>
        <v>18560</v>
      </c>
      <c r="F256" s="27" t="s">
        <v>343</v>
      </c>
      <c r="G256" s="27"/>
      <c r="H256" s="51"/>
      <c r="I256" s="51">
        <f aca="true" t="shared" si="126" ref="I256:R256">I258</f>
        <v>18560</v>
      </c>
      <c r="J256" s="51">
        <f t="shared" si="126"/>
        <v>18560</v>
      </c>
      <c r="K256" s="81">
        <f t="shared" si="126"/>
        <v>20</v>
      </c>
      <c r="L256" s="51">
        <f t="shared" si="126"/>
        <v>58777.41</v>
      </c>
      <c r="M256" s="51">
        <f t="shared" si="126"/>
        <v>1.29</v>
      </c>
      <c r="N256" s="81">
        <f t="shared" si="126"/>
        <v>77358.7</v>
      </c>
      <c r="O256" s="110">
        <f t="shared" si="126"/>
        <v>-20</v>
      </c>
      <c r="P256" s="110">
        <f t="shared" si="126"/>
        <v>0</v>
      </c>
      <c r="Q256" s="110">
        <f t="shared" si="126"/>
        <v>0</v>
      </c>
      <c r="R256" s="111">
        <f t="shared" si="126"/>
        <v>2232.6</v>
      </c>
      <c r="S256" s="74">
        <f>S258+S257</f>
        <v>79571.3</v>
      </c>
    </row>
    <row r="257" spans="1:19" s="2" customFormat="1" ht="40.5" customHeight="1">
      <c r="A257" s="26" t="s">
        <v>16</v>
      </c>
      <c r="B257" s="27"/>
      <c r="C257" s="51"/>
      <c r="D257" s="51"/>
      <c r="E257" s="51"/>
      <c r="F257" s="27" t="s">
        <v>343</v>
      </c>
      <c r="G257" s="27" t="s">
        <v>17</v>
      </c>
      <c r="H257" s="51"/>
      <c r="I257" s="51"/>
      <c r="J257" s="51"/>
      <c r="K257" s="81"/>
      <c r="L257" s="51"/>
      <c r="M257" s="51"/>
      <c r="N257" s="81"/>
      <c r="O257" s="110"/>
      <c r="P257" s="110"/>
      <c r="Q257" s="110"/>
      <c r="R257" s="111"/>
      <c r="S257" s="74">
        <v>2755.3</v>
      </c>
    </row>
    <row r="258" spans="1:19" s="2" customFormat="1" ht="48.75" customHeight="1">
      <c r="A258" s="4" t="s">
        <v>146</v>
      </c>
      <c r="B258" s="5" t="s">
        <v>48</v>
      </c>
      <c r="C258" s="44"/>
      <c r="D258" s="44">
        <v>18560</v>
      </c>
      <c r="E258" s="44">
        <f t="shared" si="122"/>
        <v>18560</v>
      </c>
      <c r="F258" s="5" t="s">
        <v>343</v>
      </c>
      <c r="G258" s="5" t="s">
        <v>48</v>
      </c>
      <c r="H258" s="44"/>
      <c r="I258" s="44">
        <v>18560</v>
      </c>
      <c r="J258" s="44">
        <v>18560</v>
      </c>
      <c r="K258" s="70">
        <v>20</v>
      </c>
      <c r="L258" s="44">
        <v>58777.41</v>
      </c>
      <c r="M258" s="44">
        <v>1.29</v>
      </c>
      <c r="N258" s="70">
        <f>J258+L258+K258+M258</f>
        <v>77358.7</v>
      </c>
      <c r="O258" s="70">
        <f>-20</f>
        <v>-20</v>
      </c>
      <c r="P258" s="70"/>
      <c r="Q258" s="106"/>
      <c r="R258" s="44">
        <v>2232.6</v>
      </c>
      <c r="S258" s="76">
        <v>76816</v>
      </c>
    </row>
    <row r="259" spans="1:19" s="2" customFormat="1" ht="48.75" customHeight="1">
      <c r="A259" s="4" t="s">
        <v>436</v>
      </c>
      <c r="B259" s="5"/>
      <c r="C259" s="44"/>
      <c r="D259" s="44"/>
      <c r="E259" s="44"/>
      <c r="F259" s="5" t="s">
        <v>435</v>
      </c>
      <c r="G259" s="5"/>
      <c r="H259" s="44"/>
      <c r="I259" s="44"/>
      <c r="J259" s="44"/>
      <c r="K259" s="70"/>
      <c r="L259" s="44"/>
      <c r="M259" s="44"/>
      <c r="N259" s="70"/>
      <c r="O259" s="70"/>
      <c r="P259" s="70"/>
      <c r="Q259" s="106"/>
      <c r="R259" s="44"/>
      <c r="S259" s="76">
        <f>S260</f>
        <v>380</v>
      </c>
    </row>
    <row r="260" spans="1:19" s="2" customFormat="1" ht="48.75" customHeight="1">
      <c r="A260" s="26" t="s">
        <v>16</v>
      </c>
      <c r="B260" s="5"/>
      <c r="C260" s="44"/>
      <c r="D260" s="44"/>
      <c r="E260" s="44"/>
      <c r="F260" s="5" t="s">
        <v>435</v>
      </c>
      <c r="G260" s="5" t="s">
        <v>17</v>
      </c>
      <c r="H260" s="44"/>
      <c r="I260" s="44"/>
      <c r="J260" s="44"/>
      <c r="K260" s="70"/>
      <c r="L260" s="44"/>
      <c r="M260" s="44"/>
      <c r="N260" s="70"/>
      <c r="O260" s="70"/>
      <c r="P260" s="70"/>
      <c r="Q260" s="106"/>
      <c r="R260" s="44"/>
      <c r="S260" s="76">
        <v>380</v>
      </c>
    </row>
    <row r="261" spans="1:19" s="2" customFormat="1" ht="87" customHeight="1">
      <c r="A261" s="10" t="s">
        <v>426</v>
      </c>
      <c r="B261" s="9"/>
      <c r="C261" s="42"/>
      <c r="D261" s="42"/>
      <c r="E261" s="42"/>
      <c r="F261" s="9" t="s">
        <v>427</v>
      </c>
      <c r="G261" s="9"/>
      <c r="H261" s="42"/>
      <c r="I261" s="42"/>
      <c r="J261" s="42"/>
      <c r="K261" s="68"/>
      <c r="L261" s="42"/>
      <c r="M261" s="42"/>
      <c r="N261" s="68"/>
      <c r="O261" s="68"/>
      <c r="P261" s="68"/>
      <c r="Q261" s="102"/>
      <c r="R261" s="42"/>
      <c r="S261" s="75">
        <f>S262</f>
        <v>3443.5</v>
      </c>
    </row>
    <row r="262" spans="1:19" s="2" customFormat="1" ht="48.75" customHeight="1">
      <c r="A262" s="13" t="s">
        <v>428</v>
      </c>
      <c r="B262" s="14"/>
      <c r="C262" s="43"/>
      <c r="D262" s="43"/>
      <c r="E262" s="43"/>
      <c r="F262" s="14" t="s">
        <v>429</v>
      </c>
      <c r="G262" s="14"/>
      <c r="H262" s="43"/>
      <c r="I262" s="43"/>
      <c r="J262" s="43"/>
      <c r="K262" s="69"/>
      <c r="L262" s="43"/>
      <c r="M262" s="43"/>
      <c r="N262" s="69"/>
      <c r="O262" s="69"/>
      <c r="P262" s="69"/>
      <c r="Q262" s="104"/>
      <c r="R262" s="43"/>
      <c r="S262" s="73">
        <f>S263</f>
        <v>3443.5</v>
      </c>
    </row>
    <row r="263" spans="1:19" s="2" customFormat="1" ht="33.75" customHeight="1">
      <c r="A263" s="4" t="s">
        <v>430</v>
      </c>
      <c r="B263" s="5"/>
      <c r="C263" s="44"/>
      <c r="D263" s="44"/>
      <c r="E263" s="44"/>
      <c r="F263" s="5" t="s">
        <v>431</v>
      </c>
      <c r="G263" s="5" t="s">
        <v>17</v>
      </c>
      <c r="H263" s="44"/>
      <c r="I263" s="44"/>
      <c r="J263" s="44"/>
      <c r="K263" s="70"/>
      <c r="L263" s="44"/>
      <c r="M263" s="44"/>
      <c r="N263" s="70"/>
      <c r="O263" s="70"/>
      <c r="P263" s="70"/>
      <c r="Q263" s="106"/>
      <c r="R263" s="44"/>
      <c r="S263" s="76">
        <v>3443.5</v>
      </c>
    </row>
    <row r="264" spans="1:19" s="2" customFormat="1" ht="23.25" customHeight="1">
      <c r="A264" s="30" t="s">
        <v>161</v>
      </c>
      <c r="B264" s="31"/>
      <c r="C264" s="40">
        <f>C265</f>
        <v>71322.79</v>
      </c>
      <c r="D264" s="40">
        <f>D265</f>
        <v>0</v>
      </c>
      <c r="E264" s="40">
        <f>E265</f>
        <v>71322.79</v>
      </c>
      <c r="F264" s="31" t="s">
        <v>27</v>
      </c>
      <c r="G264" s="31"/>
      <c r="H264" s="40">
        <f aca="true" t="shared" si="127" ref="H264:O264">H265</f>
        <v>71322.79</v>
      </c>
      <c r="I264" s="40">
        <f t="shared" si="127"/>
        <v>0</v>
      </c>
      <c r="J264" s="40">
        <f t="shared" si="127"/>
        <v>71322.79</v>
      </c>
      <c r="K264" s="66">
        <f t="shared" si="127"/>
        <v>0</v>
      </c>
      <c r="L264" s="40">
        <f t="shared" si="127"/>
        <v>75282.59999999999</v>
      </c>
      <c r="M264" s="40">
        <f t="shared" si="127"/>
        <v>350</v>
      </c>
      <c r="N264" s="66">
        <f t="shared" si="127"/>
        <v>146955.38999999998</v>
      </c>
      <c r="O264" s="98">
        <f t="shared" si="127"/>
        <v>0</v>
      </c>
      <c r="P264" s="98"/>
      <c r="Q264" s="98">
        <f>Q265</f>
        <v>52452.130000000005</v>
      </c>
      <c r="R264" s="99">
        <f>R265</f>
        <v>0</v>
      </c>
      <c r="S264" s="134">
        <f>S265</f>
        <v>186363.52999999997</v>
      </c>
    </row>
    <row r="265" spans="1:19" s="34" customFormat="1" ht="46.5" customHeight="1">
      <c r="A265" s="12" t="s">
        <v>162</v>
      </c>
      <c r="B265" s="23"/>
      <c r="C265" s="45">
        <f>C266+C280+C286</f>
        <v>71322.79</v>
      </c>
      <c r="D265" s="45">
        <f>D266+D280+D286</f>
        <v>0</v>
      </c>
      <c r="E265" s="45">
        <f>E266+E280+E286</f>
        <v>71322.79</v>
      </c>
      <c r="F265" s="23" t="s">
        <v>30</v>
      </c>
      <c r="G265" s="23"/>
      <c r="H265" s="45">
        <f aca="true" t="shared" si="128" ref="H265:O265">H266+H280+H286</f>
        <v>71322.79</v>
      </c>
      <c r="I265" s="45">
        <f t="shared" si="128"/>
        <v>0</v>
      </c>
      <c r="J265" s="45">
        <f t="shared" si="128"/>
        <v>71322.79</v>
      </c>
      <c r="K265" s="67">
        <f t="shared" si="128"/>
        <v>0</v>
      </c>
      <c r="L265" s="45">
        <f t="shared" si="128"/>
        <v>75282.59999999999</v>
      </c>
      <c r="M265" s="45">
        <f t="shared" si="128"/>
        <v>350</v>
      </c>
      <c r="N265" s="67">
        <f t="shared" si="128"/>
        <v>146955.38999999998</v>
      </c>
      <c r="O265" s="100">
        <f t="shared" si="128"/>
        <v>0</v>
      </c>
      <c r="P265" s="100"/>
      <c r="Q265" s="100">
        <f>Q266+Q280+Q286</f>
        <v>52452.130000000005</v>
      </c>
      <c r="R265" s="101">
        <f>R266+R280+R286</f>
        <v>0</v>
      </c>
      <c r="S265" s="71">
        <f>S266+S280+S286</f>
        <v>186363.52999999997</v>
      </c>
    </row>
    <row r="266" spans="1:19" ht="36.75" customHeight="1">
      <c r="A266" s="10" t="s">
        <v>164</v>
      </c>
      <c r="B266" s="9"/>
      <c r="C266" s="42">
        <f>C267</f>
        <v>63087.5</v>
      </c>
      <c r="D266" s="42">
        <f>D267</f>
        <v>0</v>
      </c>
      <c r="E266" s="42">
        <f>E267</f>
        <v>63087.5</v>
      </c>
      <c r="F266" s="9" t="s">
        <v>163</v>
      </c>
      <c r="G266" s="9"/>
      <c r="H266" s="42">
        <f aca="true" t="shared" si="129" ref="H266:O266">H267</f>
        <v>63087.5</v>
      </c>
      <c r="I266" s="42">
        <f t="shared" si="129"/>
        <v>0</v>
      </c>
      <c r="J266" s="42">
        <f t="shared" si="129"/>
        <v>63087.5</v>
      </c>
      <c r="K266" s="68">
        <f t="shared" si="129"/>
        <v>0</v>
      </c>
      <c r="L266" s="42">
        <f t="shared" si="129"/>
        <v>75508.79999999999</v>
      </c>
      <c r="M266" s="42">
        <f t="shared" si="129"/>
        <v>0</v>
      </c>
      <c r="N266" s="68">
        <f t="shared" si="129"/>
        <v>138596.3</v>
      </c>
      <c r="O266" s="102">
        <f t="shared" si="129"/>
        <v>0</v>
      </c>
      <c r="P266" s="102"/>
      <c r="Q266" s="102">
        <f>Q267</f>
        <v>52661.490000000005</v>
      </c>
      <c r="R266" s="103">
        <f>R267</f>
        <v>0</v>
      </c>
      <c r="S266" s="75">
        <f>S267</f>
        <v>177179.88999999998</v>
      </c>
    </row>
    <row r="267" spans="1:19" ht="63.75" customHeight="1">
      <c r="A267" s="13" t="s">
        <v>165</v>
      </c>
      <c r="B267" s="14"/>
      <c r="C267" s="43">
        <f>C268+C272+C274+C276+C278</f>
        <v>63087.5</v>
      </c>
      <c r="D267" s="43">
        <f>D268+D272+D274+D276+D278</f>
        <v>0</v>
      </c>
      <c r="E267" s="43">
        <f>E268+E272+E274+E276+E278</f>
        <v>63087.5</v>
      </c>
      <c r="F267" s="14" t="s">
        <v>163</v>
      </c>
      <c r="G267" s="14"/>
      <c r="H267" s="43">
        <f>H268+H272+H274+H276+H278</f>
        <v>63087.5</v>
      </c>
      <c r="I267" s="43">
        <f>I268+I272+I274+I276+I278</f>
        <v>0</v>
      </c>
      <c r="J267" s="43">
        <f>J268+J272+J274+J276+J278</f>
        <v>63087.5</v>
      </c>
      <c r="K267" s="69">
        <f>K268+K272+K274+K276+K278</f>
        <v>0</v>
      </c>
      <c r="L267" s="43">
        <f>L268+L272+L274+L276+L278+L270</f>
        <v>75508.79999999999</v>
      </c>
      <c r="M267" s="43">
        <f>M268+M272+M274+M276+M278+M270</f>
        <v>0</v>
      </c>
      <c r="N267" s="69">
        <f>N268+N272+N274+N276+N278+N270</f>
        <v>138596.3</v>
      </c>
      <c r="O267" s="104">
        <f>O268+O272+O274+O276+O278</f>
        <v>0</v>
      </c>
      <c r="P267" s="104"/>
      <c r="Q267" s="104">
        <f>Q268+Q272+Q274+Q276+Q278+Q270</f>
        <v>52661.490000000005</v>
      </c>
      <c r="R267" s="105">
        <f>R268+R272+R274+R276+R278+R270</f>
        <v>0</v>
      </c>
      <c r="S267" s="73">
        <f>S268+S272+S274+S276+S278+S270</f>
        <v>177179.88999999998</v>
      </c>
    </row>
    <row r="268" spans="1:19" ht="40.5" customHeight="1">
      <c r="A268" s="28" t="s">
        <v>344</v>
      </c>
      <c r="B268" s="29"/>
      <c r="C268" s="50">
        <f>C269</f>
        <v>26300</v>
      </c>
      <c r="D268" s="50">
        <f>D269</f>
        <v>0</v>
      </c>
      <c r="E268" s="50">
        <f>E269</f>
        <v>26300</v>
      </c>
      <c r="F268" s="29" t="s">
        <v>166</v>
      </c>
      <c r="G268" s="29"/>
      <c r="H268" s="50">
        <f aca="true" t="shared" si="130" ref="H268:O268">H269</f>
        <v>26300</v>
      </c>
      <c r="I268" s="50">
        <f t="shared" si="130"/>
        <v>0</v>
      </c>
      <c r="J268" s="50">
        <f t="shared" si="130"/>
        <v>26300</v>
      </c>
      <c r="K268" s="72">
        <f t="shared" si="130"/>
        <v>0</v>
      </c>
      <c r="L268" s="50">
        <f t="shared" si="130"/>
        <v>0</v>
      </c>
      <c r="M268" s="50">
        <f t="shared" si="130"/>
        <v>0</v>
      </c>
      <c r="N268" s="72">
        <f t="shared" si="130"/>
        <v>26300</v>
      </c>
      <c r="O268" s="108">
        <f t="shared" si="130"/>
        <v>0</v>
      </c>
      <c r="P268" s="108"/>
      <c r="Q268" s="108">
        <f>Q269</f>
        <v>63980.29</v>
      </c>
      <c r="R268" s="109">
        <f>R269</f>
        <v>0</v>
      </c>
      <c r="S268" s="77">
        <f>S269</f>
        <v>87194.83</v>
      </c>
    </row>
    <row r="269" spans="1:19" ht="24.75" customHeight="1">
      <c r="A269" s="4" t="s">
        <v>58</v>
      </c>
      <c r="B269" s="5" t="s">
        <v>19</v>
      </c>
      <c r="C269" s="44">
        <v>26300</v>
      </c>
      <c r="D269" s="44"/>
      <c r="E269" s="44">
        <f>C269+D269</f>
        <v>26300</v>
      </c>
      <c r="F269" s="5" t="s">
        <v>166</v>
      </c>
      <c r="G269" s="5" t="s">
        <v>19</v>
      </c>
      <c r="H269" s="44">
        <v>26300</v>
      </c>
      <c r="I269" s="44"/>
      <c r="J269" s="44">
        <f>H269+I269</f>
        <v>26300</v>
      </c>
      <c r="K269" s="70"/>
      <c r="L269" s="44"/>
      <c r="M269" s="44"/>
      <c r="N269" s="70">
        <f>L269+J269</f>
        <v>26300</v>
      </c>
      <c r="O269" s="106"/>
      <c r="P269" s="106"/>
      <c r="Q269" s="106">
        <v>63980.29</v>
      </c>
      <c r="R269" s="107"/>
      <c r="S269" s="76">
        <v>87194.83</v>
      </c>
    </row>
    <row r="270" spans="1:19" ht="67.5" customHeight="1">
      <c r="A270" s="13" t="s">
        <v>368</v>
      </c>
      <c r="B270" s="14"/>
      <c r="C270" s="43"/>
      <c r="D270" s="43"/>
      <c r="E270" s="43"/>
      <c r="F270" s="14" t="s">
        <v>369</v>
      </c>
      <c r="G270" s="14"/>
      <c r="H270" s="43"/>
      <c r="I270" s="43"/>
      <c r="J270" s="43"/>
      <c r="K270" s="69"/>
      <c r="L270" s="43">
        <f>L271</f>
        <v>80633.51</v>
      </c>
      <c r="M270" s="43">
        <f>M271</f>
        <v>0</v>
      </c>
      <c r="N270" s="69">
        <f>N271</f>
        <v>80633.51</v>
      </c>
      <c r="O270" s="104"/>
      <c r="P270" s="104"/>
      <c r="Q270" s="104">
        <f>Q271</f>
        <v>0</v>
      </c>
      <c r="R270" s="105">
        <f>R271</f>
        <v>0</v>
      </c>
      <c r="S270" s="73">
        <f>S271</f>
        <v>64262.46</v>
      </c>
    </row>
    <row r="271" spans="1:19" ht="24.75" customHeight="1">
      <c r="A271" s="4" t="s">
        <v>58</v>
      </c>
      <c r="B271" s="5"/>
      <c r="C271" s="44"/>
      <c r="D271" s="44"/>
      <c r="E271" s="44"/>
      <c r="F271" s="5" t="s">
        <v>369</v>
      </c>
      <c r="G271" s="5" t="s">
        <v>19</v>
      </c>
      <c r="H271" s="44"/>
      <c r="I271" s="44"/>
      <c r="J271" s="44"/>
      <c r="K271" s="70"/>
      <c r="L271" s="44">
        <v>80633.51</v>
      </c>
      <c r="M271" s="44"/>
      <c r="N271" s="70">
        <f>J271+L271</f>
        <v>80633.51</v>
      </c>
      <c r="O271" s="106"/>
      <c r="P271" s="106"/>
      <c r="Q271" s="106"/>
      <c r="R271" s="107"/>
      <c r="S271" s="76">
        <v>64262.46</v>
      </c>
    </row>
    <row r="272" spans="1:19" ht="69.75" customHeight="1">
      <c r="A272" s="28" t="s">
        <v>345</v>
      </c>
      <c r="B272" s="29"/>
      <c r="C272" s="50">
        <f>C273</f>
        <v>1717.5</v>
      </c>
      <c r="D272" s="50">
        <f>D273</f>
        <v>0</v>
      </c>
      <c r="E272" s="50">
        <f>E273</f>
        <v>1717.5</v>
      </c>
      <c r="F272" s="29" t="s">
        <v>167</v>
      </c>
      <c r="G272" s="29"/>
      <c r="H272" s="50">
        <f aca="true" t="shared" si="131" ref="H272:O272">H273</f>
        <v>1717.5</v>
      </c>
      <c r="I272" s="50">
        <f t="shared" si="131"/>
        <v>0</v>
      </c>
      <c r="J272" s="50">
        <f t="shared" si="131"/>
        <v>1717.5</v>
      </c>
      <c r="K272" s="72">
        <f t="shared" si="131"/>
        <v>0</v>
      </c>
      <c r="L272" s="50">
        <f t="shared" si="131"/>
        <v>365.29</v>
      </c>
      <c r="M272" s="50">
        <f t="shared" si="131"/>
        <v>0</v>
      </c>
      <c r="N272" s="72">
        <f t="shared" si="131"/>
        <v>2082.79</v>
      </c>
      <c r="O272" s="108">
        <f t="shared" si="131"/>
        <v>0</v>
      </c>
      <c r="P272" s="108"/>
      <c r="Q272" s="108">
        <f>Q273</f>
        <v>0</v>
      </c>
      <c r="R272" s="109">
        <f>R273</f>
        <v>0</v>
      </c>
      <c r="S272" s="77">
        <f>S273</f>
        <v>1688</v>
      </c>
    </row>
    <row r="273" spans="1:19" ht="19.5" customHeight="1">
      <c r="A273" s="4" t="s">
        <v>58</v>
      </c>
      <c r="B273" s="5" t="s">
        <v>19</v>
      </c>
      <c r="C273" s="44">
        <v>1717.5</v>
      </c>
      <c r="D273" s="44"/>
      <c r="E273" s="44">
        <f>C273+D273</f>
        <v>1717.5</v>
      </c>
      <c r="F273" s="5" t="s">
        <v>167</v>
      </c>
      <c r="G273" s="5" t="s">
        <v>19</v>
      </c>
      <c r="H273" s="44">
        <v>1717.5</v>
      </c>
      <c r="I273" s="44"/>
      <c r="J273" s="44">
        <f>H273+I273</f>
        <v>1717.5</v>
      </c>
      <c r="K273" s="70"/>
      <c r="L273" s="44">
        <v>365.29</v>
      </c>
      <c r="M273" s="44"/>
      <c r="N273" s="70">
        <f>J273+L273</f>
        <v>2082.79</v>
      </c>
      <c r="O273" s="106"/>
      <c r="P273" s="106"/>
      <c r="Q273" s="106"/>
      <c r="R273" s="107"/>
      <c r="S273" s="76">
        <v>1688</v>
      </c>
    </row>
    <row r="274" spans="1:19" ht="42.75" customHeight="1">
      <c r="A274" s="28" t="s">
        <v>346</v>
      </c>
      <c r="B274" s="29"/>
      <c r="C274" s="50">
        <f>C275</f>
        <v>1180</v>
      </c>
      <c r="D274" s="50">
        <f>D275</f>
        <v>0</v>
      </c>
      <c r="E274" s="50">
        <f>E275</f>
        <v>1180</v>
      </c>
      <c r="F274" s="29" t="s">
        <v>168</v>
      </c>
      <c r="G274" s="29"/>
      <c r="H274" s="50">
        <f aca="true" t="shared" si="132" ref="H274:O274">H275</f>
        <v>1180</v>
      </c>
      <c r="I274" s="50">
        <f t="shared" si="132"/>
        <v>0</v>
      </c>
      <c r="J274" s="50">
        <f t="shared" si="132"/>
        <v>1180</v>
      </c>
      <c r="K274" s="72">
        <f t="shared" si="132"/>
        <v>0</v>
      </c>
      <c r="L274" s="50">
        <f t="shared" si="132"/>
        <v>0</v>
      </c>
      <c r="M274" s="50">
        <f t="shared" si="132"/>
        <v>0</v>
      </c>
      <c r="N274" s="72">
        <f t="shared" si="132"/>
        <v>1180</v>
      </c>
      <c r="O274" s="108">
        <f t="shared" si="132"/>
        <v>0</v>
      </c>
      <c r="P274" s="108"/>
      <c r="Q274" s="108">
        <f>Q275</f>
        <v>-360</v>
      </c>
      <c r="R274" s="109">
        <f>R275</f>
        <v>0</v>
      </c>
      <c r="S274" s="77">
        <f>S275</f>
        <v>950</v>
      </c>
    </row>
    <row r="275" spans="1:19" ht="20.25" customHeight="1">
      <c r="A275" s="4" t="s">
        <v>58</v>
      </c>
      <c r="B275" s="5" t="s">
        <v>19</v>
      </c>
      <c r="C275" s="44">
        <v>1180</v>
      </c>
      <c r="D275" s="44"/>
      <c r="E275" s="44">
        <f>C275+D275</f>
        <v>1180</v>
      </c>
      <c r="F275" s="5" t="s">
        <v>168</v>
      </c>
      <c r="G275" s="5" t="s">
        <v>19</v>
      </c>
      <c r="H275" s="44">
        <v>1180</v>
      </c>
      <c r="I275" s="44"/>
      <c r="J275" s="44">
        <f>H275+I275</f>
        <v>1180</v>
      </c>
      <c r="K275" s="70"/>
      <c r="L275" s="44"/>
      <c r="M275" s="44"/>
      <c r="N275" s="70">
        <f>J275+L275</f>
        <v>1180</v>
      </c>
      <c r="O275" s="106"/>
      <c r="P275" s="106"/>
      <c r="Q275" s="106">
        <v>-360</v>
      </c>
      <c r="R275" s="107"/>
      <c r="S275" s="76">
        <v>950</v>
      </c>
    </row>
    <row r="276" spans="1:19" ht="49.5" customHeight="1">
      <c r="A276" s="28" t="s">
        <v>347</v>
      </c>
      <c r="B276" s="29"/>
      <c r="C276" s="50">
        <f>C277</f>
        <v>28400</v>
      </c>
      <c r="D276" s="50">
        <f>D277</f>
        <v>0</v>
      </c>
      <c r="E276" s="50">
        <f>E277</f>
        <v>28400</v>
      </c>
      <c r="F276" s="29" t="s">
        <v>169</v>
      </c>
      <c r="G276" s="29"/>
      <c r="H276" s="50">
        <f aca="true" t="shared" si="133" ref="H276:O276">H277</f>
        <v>28400</v>
      </c>
      <c r="I276" s="50">
        <f t="shared" si="133"/>
        <v>0</v>
      </c>
      <c r="J276" s="50">
        <f t="shared" si="133"/>
        <v>28400</v>
      </c>
      <c r="K276" s="72">
        <f t="shared" si="133"/>
        <v>0</v>
      </c>
      <c r="L276" s="50">
        <f t="shared" si="133"/>
        <v>0</v>
      </c>
      <c r="M276" s="50">
        <f t="shared" si="133"/>
        <v>0</v>
      </c>
      <c r="N276" s="72">
        <f t="shared" si="133"/>
        <v>28400</v>
      </c>
      <c r="O276" s="108">
        <f t="shared" si="133"/>
        <v>0</v>
      </c>
      <c r="P276" s="108"/>
      <c r="Q276" s="108">
        <f>Q277</f>
        <v>-10958.8</v>
      </c>
      <c r="R276" s="109">
        <f>R277</f>
        <v>0</v>
      </c>
      <c r="S276" s="77">
        <f>S277</f>
        <v>23084.6</v>
      </c>
    </row>
    <row r="277" spans="1:19" ht="16.5" customHeight="1">
      <c r="A277" s="4" t="s">
        <v>58</v>
      </c>
      <c r="B277" s="5" t="s">
        <v>19</v>
      </c>
      <c r="C277" s="44">
        <v>28400</v>
      </c>
      <c r="D277" s="44"/>
      <c r="E277" s="44">
        <f>C277+D277</f>
        <v>28400</v>
      </c>
      <c r="F277" s="5" t="s">
        <v>169</v>
      </c>
      <c r="G277" s="5" t="s">
        <v>19</v>
      </c>
      <c r="H277" s="44">
        <v>28400</v>
      </c>
      <c r="I277" s="44"/>
      <c r="J277" s="44">
        <f>H277+I277</f>
        <v>28400</v>
      </c>
      <c r="K277" s="70"/>
      <c r="L277" s="44"/>
      <c r="M277" s="44"/>
      <c r="N277" s="70">
        <f>J277+L277</f>
        <v>28400</v>
      </c>
      <c r="O277" s="106"/>
      <c r="P277" s="106"/>
      <c r="Q277" s="106">
        <v>-10958.8</v>
      </c>
      <c r="R277" s="107"/>
      <c r="S277" s="76">
        <v>23084.6</v>
      </c>
    </row>
    <row r="278" spans="1:19" ht="48.75" customHeight="1" hidden="1">
      <c r="A278" s="13" t="s">
        <v>370</v>
      </c>
      <c r="B278" s="14"/>
      <c r="C278" s="43">
        <f>C279</f>
        <v>5490</v>
      </c>
      <c r="D278" s="43">
        <f>D279</f>
        <v>0</v>
      </c>
      <c r="E278" s="43">
        <f>E279</f>
        <v>5490</v>
      </c>
      <c r="F278" s="14" t="s">
        <v>170</v>
      </c>
      <c r="G278" s="14"/>
      <c r="H278" s="43">
        <f aca="true" t="shared" si="134" ref="H278:O278">H279</f>
        <v>5490</v>
      </c>
      <c r="I278" s="43">
        <f t="shared" si="134"/>
        <v>0</v>
      </c>
      <c r="J278" s="43">
        <f t="shared" si="134"/>
        <v>5490</v>
      </c>
      <c r="K278" s="69">
        <f t="shared" si="134"/>
        <v>0</v>
      </c>
      <c r="L278" s="43">
        <f t="shared" si="134"/>
        <v>-5490</v>
      </c>
      <c r="M278" s="43">
        <f t="shared" si="134"/>
        <v>0</v>
      </c>
      <c r="N278" s="69">
        <f t="shared" si="134"/>
        <v>0</v>
      </c>
      <c r="O278" s="104">
        <f t="shared" si="134"/>
        <v>0</v>
      </c>
      <c r="P278" s="104"/>
      <c r="Q278" s="104">
        <f>Q279</f>
        <v>0</v>
      </c>
      <c r="R278" s="105">
        <f>R279</f>
        <v>0</v>
      </c>
      <c r="S278" s="73">
        <f>S279</f>
        <v>0</v>
      </c>
    </row>
    <row r="279" spans="1:19" ht="17.25" customHeight="1" hidden="1">
      <c r="A279" s="4" t="s">
        <v>58</v>
      </c>
      <c r="B279" s="5" t="s">
        <v>19</v>
      </c>
      <c r="C279" s="44">
        <v>5490</v>
      </c>
      <c r="D279" s="44"/>
      <c r="E279" s="44">
        <f>C279+D279</f>
        <v>5490</v>
      </c>
      <c r="F279" s="5" t="s">
        <v>170</v>
      </c>
      <c r="G279" s="5" t="s">
        <v>19</v>
      </c>
      <c r="H279" s="44">
        <v>5490</v>
      </c>
      <c r="I279" s="44"/>
      <c r="J279" s="44">
        <f>H279+I279</f>
        <v>5490</v>
      </c>
      <c r="K279" s="70"/>
      <c r="L279" s="44">
        <v>-5490</v>
      </c>
      <c r="M279" s="44"/>
      <c r="N279" s="70">
        <f>J279+L279</f>
        <v>0</v>
      </c>
      <c r="O279" s="106"/>
      <c r="P279" s="106"/>
      <c r="Q279" s="106"/>
      <c r="R279" s="107"/>
      <c r="S279" s="76">
        <f>N279+R279+O279+Q279</f>
        <v>0</v>
      </c>
    </row>
    <row r="280" spans="1:19" ht="35.25" customHeight="1">
      <c r="A280" s="10" t="s">
        <v>172</v>
      </c>
      <c r="B280" s="9"/>
      <c r="C280" s="42">
        <f>C281</f>
        <v>2468</v>
      </c>
      <c r="D280" s="42">
        <f>D281</f>
        <v>0</v>
      </c>
      <c r="E280" s="42">
        <f>E281</f>
        <v>2468</v>
      </c>
      <c r="F280" s="9" t="s">
        <v>171</v>
      </c>
      <c r="G280" s="9"/>
      <c r="H280" s="42">
        <f aca="true" t="shared" si="135" ref="H280:O280">H281</f>
        <v>2468</v>
      </c>
      <c r="I280" s="42">
        <f t="shared" si="135"/>
        <v>0</v>
      </c>
      <c r="J280" s="42">
        <f t="shared" si="135"/>
        <v>2468</v>
      </c>
      <c r="K280" s="68">
        <f t="shared" si="135"/>
        <v>0</v>
      </c>
      <c r="L280" s="42">
        <f t="shared" si="135"/>
        <v>-226.2</v>
      </c>
      <c r="M280" s="42">
        <f t="shared" si="135"/>
        <v>0</v>
      </c>
      <c r="N280" s="68">
        <f t="shared" si="135"/>
        <v>2241.8</v>
      </c>
      <c r="O280" s="102">
        <f t="shared" si="135"/>
        <v>0</v>
      </c>
      <c r="P280" s="102"/>
      <c r="Q280" s="102">
        <f>Q281</f>
        <v>-209.36</v>
      </c>
      <c r="R280" s="103">
        <f>R281</f>
        <v>-60.9</v>
      </c>
      <c r="S280" s="75">
        <f>S281</f>
        <v>1971.55</v>
      </c>
    </row>
    <row r="281" spans="1:19" ht="46.5" customHeight="1">
      <c r="A281" s="13" t="s">
        <v>173</v>
      </c>
      <c r="B281" s="14"/>
      <c r="C281" s="43">
        <f>C282+C284</f>
        <v>2468</v>
      </c>
      <c r="D281" s="43">
        <f>D282+D284</f>
        <v>0</v>
      </c>
      <c r="E281" s="43">
        <f>E282+E284</f>
        <v>2468</v>
      </c>
      <c r="F281" s="14" t="s">
        <v>174</v>
      </c>
      <c r="G281" s="14"/>
      <c r="H281" s="43">
        <f aca="true" t="shared" si="136" ref="H281:O281">H282+H284</f>
        <v>2468</v>
      </c>
      <c r="I281" s="43">
        <f t="shared" si="136"/>
        <v>0</v>
      </c>
      <c r="J281" s="43">
        <f t="shared" si="136"/>
        <v>2468</v>
      </c>
      <c r="K281" s="69">
        <f t="shared" si="136"/>
        <v>0</v>
      </c>
      <c r="L281" s="43">
        <f t="shared" si="136"/>
        <v>-226.2</v>
      </c>
      <c r="M281" s="43">
        <f t="shared" si="136"/>
        <v>0</v>
      </c>
      <c r="N281" s="69">
        <f t="shared" si="136"/>
        <v>2241.8</v>
      </c>
      <c r="O281" s="104">
        <f t="shared" si="136"/>
        <v>0</v>
      </c>
      <c r="P281" s="104"/>
      <c r="Q281" s="104">
        <f>Q282+Q284</f>
        <v>-209.36</v>
      </c>
      <c r="R281" s="105">
        <f>R282+R284</f>
        <v>-60.9</v>
      </c>
      <c r="S281" s="73">
        <f>S282+S284</f>
        <v>1971.55</v>
      </c>
    </row>
    <row r="282" spans="1:19" ht="98.25" customHeight="1" hidden="1">
      <c r="A282" s="4" t="s">
        <v>268</v>
      </c>
      <c r="B282" s="5"/>
      <c r="C282" s="44">
        <f>C283</f>
        <v>168</v>
      </c>
      <c r="D282" s="44">
        <f>D283</f>
        <v>0</v>
      </c>
      <c r="E282" s="44">
        <f>E283</f>
        <v>168</v>
      </c>
      <c r="F282" s="5" t="s">
        <v>174</v>
      </c>
      <c r="G282" s="5"/>
      <c r="H282" s="44">
        <f aca="true" t="shared" si="137" ref="H282:O282">H283</f>
        <v>168</v>
      </c>
      <c r="I282" s="44">
        <f t="shared" si="137"/>
        <v>0</v>
      </c>
      <c r="J282" s="44">
        <f t="shared" si="137"/>
        <v>168</v>
      </c>
      <c r="K282" s="70">
        <f t="shared" si="137"/>
        <v>0</v>
      </c>
      <c r="L282" s="44">
        <f t="shared" si="137"/>
        <v>0</v>
      </c>
      <c r="M282" s="44">
        <f t="shared" si="137"/>
        <v>-168</v>
      </c>
      <c r="N282" s="70">
        <f t="shared" si="137"/>
        <v>0</v>
      </c>
      <c r="O282" s="106">
        <f t="shared" si="137"/>
        <v>0</v>
      </c>
      <c r="P282" s="106"/>
      <c r="Q282" s="106">
        <f>Q283</f>
        <v>0</v>
      </c>
      <c r="R282" s="107">
        <f>R283</f>
        <v>0</v>
      </c>
      <c r="S282" s="76">
        <f>S283</f>
        <v>0</v>
      </c>
    </row>
    <row r="283" spans="1:19" ht="29.25" customHeight="1" hidden="1">
      <c r="A283" s="4" t="s">
        <v>24</v>
      </c>
      <c r="B283" s="5" t="s">
        <v>25</v>
      </c>
      <c r="C283" s="44">
        <v>168</v>
      </c>
      <c r="D283" s="44"/>
      <c r="E283" s="44">
        <f>C283+D283</f>
        <v>168</v>
      </c>
      <c r="F283" s="5" t="s">
        <v>174</v>
      </c>
      <c r="G283" s="5" t="s">
        <v>25</v>
      </c>
      <c r="H283" s="44">
        <v>168</v>
      </c>
      <c r="I283" s="44"/>
      <c r="J283" s="44">
        <f>H283+I283</f>
        <v>168</v>
      </c>
      <c r="K283" s="70"/>
      <c r="L283" s="44"/>
      <c r="M283" s="44">
        <v>-168</v>
      </c>
      <c r="N283" s="70">
        <f>J283+M283</f>
        <v>0</v>
      </c>
      <c r="O283" s="106"/>
      <c r="P283" s="106"/>
      <c r="Q283" s="106"/>
      <c r="R283" s="107"/>
      <c r="S283" s="76">
        <f>N283+R283+O283+Q283</f>
        <v>0</v>
      </c>
    </row>
    <row r="284" spans="1:19" ht="117.75" customHeight="1">
      <c r="A284" s="28" t="s">
        <v>348</v>
      </c>
      <c r="B284" s="29"/>
      <c r="C284" s="50">
        <f>C285</f>
        <v>2300</v>
      </c>
      <c r="D284" s="50">
        <f>D285</f>
        <v>0</v>
      </c>
      <c r="E284" s="50">
        <f>E285</f>
        <v>2300</v>
      </c>
      <c r="F284" s="29" t="s">
        <v>349</v>
      </c>
      <c r="G284" s="29"/>
      <c r="H284" s="50">
        <f aca="true" t="shared" si="138" ref="H284:O284">H285</f>
        <v>2300</v>
      </c>
      <c r="I284" s="50">
        <f t="shared" si="138"/>
        <v>0</v>
      </c>
      <c r="J284" s="50">
        <f t="shared" si="138"/>
        <v>2300</v>
      </c>
      <c r="K284" s="72">
        <f t="shared" si="138"/>
        <v>0</v>
      </c>
      <c r="L284" s="50">
        <f t="shared" si="138"/>
        <v>-226.2</v>
      </c>
      <c r="M284" s="50">
        <f t="shared" si="138"/>
        <v>168</v>
      </c>
      <c r="N284" s="72">
        <f t="shared" si="138"/>
        <v>2241.8</v>
      </c>
      <c r="O284" s="108">
        <f t="shared" si="138"/>
        <v>0</v>
      </c>
      <c r="P284" s="108"/>
      <c r="Q284" s="108">
        <f>Q285</f>
        <v>-209.36</v>
      </c>
      <c r="R284" s="109">
        <f>R285</f>
        <v>-60.9</v>
      </c>
      <c r="S284" s="77">
        <f>S285</f>
        <v>1971.55</v>
      </c>
    </row>
    <row r="285" spans="1:19" ht="32.25" customHeight="1">
      <c r="A285" s="4" t="s">
        <v>24</v>
      </c>
      <c r="B285" s="5" t="s">
        <v>25</v>
      </c>
      <c r="C285" s="44">
        <v>2300</v>
      </c>
      <c r="D285" s="44"/>
      <c r="E285" s="44">
        <f>C285+D285</f>
        <v>2300</v>
      </c>
      <c r="F285" s="5" t="s">
        <v>349</v>
      </c>
      <c r="G285" s="5" t="s">
        <v>25</v>
      </c>
      <c r="H285" s="44">
        <v>2300</v>
      </c>
      <c r="I285" s="44"/>
      <c r="J285" s="44">
        <f>H285+I285</f>
        <v>2300</v>
      </c>
      <c r="K285" s="70"/>
      <c r="L285" s="44">
        <v>-226.2</v>
      </c>
      <c r="M285" s="44">
        <v>168</v>
      </c>
      <c r="N285" s="70">
        <f>J285+L285+M285</f>
        <v>2241.8</v>
      </c>
      <c r="O285" s="106"/>
      <c r="P285" s="106"/>
      <c r="Q285" s="106">
        <v>-209.36</v>
      </c>
      <c r="R285" s="107">
        <v>-60.9</v>
      </c>
      <c r="S285" s="76">
        <v>1971.55</v>
      </c>
    </row>
    <row r="286" spans="1:19" ht="31.5" customHeight="1">
      <c r="A286" s="10" t="s">
        <v>61</v>
      </c>
      <c r="B286" s="9"/>
      <c r="C286" s="42">
        <f>C287+C289+C291+C296</f>
        <v>5767.29</v>
      </c>
      <c r="D286" s="42">
        <f>D287+D289+D291+D296</f>
        <v>0</v>
      </c>
      <c r="E286" s="42">
        <f>E287+E289+E291+E296</f>
        <v>5767.29</v>
      </c>
      <c r="F286" s="9" t="s">
        <v>175</v>
      </c>
      <c r="G286" s="9"/>
      <c r="H286" s="42">
        <f>H287+H289+H291+H296</f>
        <v>5767.29</v>
      </c>
      <c r="I286" s="42">
        <f>I287+I289+I291+I296</f>
        <v>0</v>
      </c>
      <c r="J286" s="42">
        <f>J287+J289+J291+J296</f>
        <v>5767.29</v>
      </c>
      <c r="K286" s="68">
        <f>K287+K289+K291+K296</f>
        <v>0</v>
      </c>
      <c r="L286" s="42">
        <f>L287+L289+L291+L296</f>
        <v>0</v>
      </c>
      <c r="M286" s="42">
        <f>M287+M289+M291+M296+M299</f>
        <v>350</v>
      </c>
      <c r="N286" s="68">
        <f>N287+N289+N291+N296+N299</f>
        <v>6117.29</v>
      </c>
      <c r="O286" s="102">
        <f>O287+O289+O291+O296</f>
        <v>0</v>
      </c>
      <c r="P286" s="102"/>
      <c r="Q286" s="102">
        <f>Q287+Q289+Q291+Q296</f>
        <v>0</v>
      </c>
      <c r="R286" s="103">
        <f>R287+R289+R291+R296+R299</f>
        <v>60.9</v>
      </c>
      <c r="S286" s="75">
        <f>S287+S289+S291+S296+S299</f>
        <v>7212.09</v>
      </c>
    </row>
    <row r="287" spans="1:19" ht="68.25" customHeight="1" hidden="1">
      <c r="A287" s="13" t="s">
        <v>177</v>
      </c>
      <c r="B287" s="14"/>
      <c r="C287" s="43">
        <f>C288</f>
        <v>0</v>
      </c>
      <c r="D287" s="43">
        <f>D288</f>
        <v>0</v>
      </c>
      <c r="E287" s="43">
        <f>E288</f>
        <v>0</v>
      </c>
      <c r="F287" s="14" t="s">
        <v>176</v>
      </c>
      <c r="G287" s="14"/>
      <c r="H287" s="43">
        <f aca="true" t="shared" si="139" ref="H287:O287">H288</f>
        <v>0</v>
      </c>
      <c r="I287" s="43">
        <f t="shared" si="139"/>
        <v>0</v>
      </c>
      <c r="J287" s="43">
        <f t="shared" si="139"/>
        <v>0</v>
      </c>
      <c r="K287" s="69">
        <f t="shared" si="139"/>
        <v>0</v>
      </c>
      <c r="L287" s="43">
        <f t="shared" si="139"/>
        <v>0</v>
      </c>
      <c r="M287" s="43">
        <f t="shared" si="139"/>
        <v>0</v>
      </c>
      <c r="N287" s="69">
        <f t="shared" si="139"/>
        <v>0</v>
      </c>
      <c r="O287" s="104">
        <f t="shared" si="139"/>
        <v>0</v>
      </c>
      <c r="P287" s="104"/>
      <c r="Q287" s="104">
        <f>Q288</f>
        <v>0</v>
      </c>
      <c r="R287" s="105">
        <f>R288</f>
        <v>0</v>
      </c>
      <c r="S287" s="73">
        <f>S288</f>
        <v>0</v>
      </c>
    </row>
    <row r="288" spans="1:19" ht="80.25" customHeight="1" hidden="1">
      <c r="A288" s="4" t="s">
        <v>16</v>
      </c>
      <c r="B288" s="5" t="s">
        <v>17</v>
      </c>
      <c r="C288" s="44">
        <v>0</v>
      </c>
      <c r="D288" s="44">
        <v>0</v>
      </c>
      <c r="E288" s="44">
        <v>0</v>
      </c>
      <c r="F288" s="5" t="s">
        <v>176</v>
      </c>
      <c r="G288" s="5" t="s">
        <v>17</v>
      </c>
      <c r="H288" s="44">
        <v>0</v>
      </c>
      <c r="I288" s="44">
        <v>0</v>
      </c>
      <c r="J288" s="44">
        <v>0</v>
      </c>
      <c r="K288" s="70">
        <v>0</v>
      </c>
      <c r="L288" s="44">
        <v>0</v>
      </c>
      <c r="M288" s="44">
        <v>0</v>
      </c>
      <c r="N288" s="70">
        <v>0</v>
      </c>
      <c r="O288" s="106">
        <v>0</v>
      </c>
      <c r="P288" s="106"/>
      <c r="Q288" s="106">
        <v>0</v>
      </c>
      <c r="R288" s="107">
        <v>0</v>
      </c>
      <c r="S288" s="76">
        <v>0</v>
      </c>
    </row>
    <row r="289" spans="1:19" ht="74.25" customHeight="1" hidden="1">
      <c r="A289" s="13" t="s">
        <v>178</v>
      </c>
      <c r="B289" s="14"/>
      <c r="C289" s="43">
        <f>C290</f>
        <v>0</v>
      </c>
      <c r="D289" s="43">
        <f>D290</f>
        <v>0</v>
      </c>
      <c r="E289" s="43">
        <f>E290</f>
        <v>0</v>
      </c>
      <c r="F289" s="14" t="s">
        <v>284</v>
      </c>
      <c r="G289" s="14"/>
      <c r="H289" s="43">
        <f aca="true" t="shared" si="140" ref="H289:O289">H290</f>
        <v>0</v>
      </c>
      <c r="I289" s="43">
        <f t="shared" si="140"/>
        <v>0</v>
      </c>
      <c r="J289" s="43">
        <f t="shared" si="140"/>
        <v>0</v>
      </c>
      <c r="K289" s="69">
        <f t="shared" si="140"/>
        <v>0</v>
      </c>
      <c r="L289" s="43">
        <f t="shared" si="140"/>
        <v>0</v>
      </c>
      <c r="M289" s="43">
        <f t="shared" si="140"/>
        <v>0</v>
      </c>
      <c r="N289" s="69">
        <f t="shared" si="140"/>
        <v>0</v>
      </c>
      <c r="O289" s="104">
        <f t="shared" si="140"/>
        <v>0</v>
      </c>
      <c r="P289" s="104"/>
      <c r="Q289" s="104">
        <f>Q290</f>
        <v>0</v>
      </c>
      <c r="R289" s="105">
        <f>R290</f>
        <v>0</v>
      </c>
      <c r="S289" s="73">
        <f>S290</f>
        <v>0</v>
      </c>
    </row>
    <row r="290" spans="1:19" ht="96" customHeight="1" hidden="1">
      <c r="A290" s="4" t="s">
        <v>16</v>
      </c>
      <c r="B290" s="5" t="s">
        <v>17</v>
      </c>
      <c r="C290" s="44">
        <v>0</v>
      </c>
      <c r="D290" s="44">
        <v>0</v>
      </c>
      <c r="E290" s="44">
        <v>0</v>
      </c>
      <c r="F290" s="5" t="s">
        <v>284</v>
      </c>
      <c r="G290" s="5" t="s">
        <v>17</v>
      </c>
      <c r="H290" s="44">
        <v>0</v>
      </c>
      <c r="I290" s="44">
        <v>0</v>
      </c>
      <c r="J290" s="44">
        <v>0</v>
      </c>
      <c r="K290" s="70">
        <v>0</v>
      </c>
      <c r="L290" s="44">
        <v>0</v>
      </c>
      <c r="M290" s="44">
        <v>0</v>
      </c>
      <c r="N290" s="70">
        <v>0</v>
      </c>
      <c r="O290" s="106">
        <v>0</v>
      </c>
      <c r="P290" s="106"/>
      <c r="Q290" s="106">
        <v>0</v>
      </c>
      <c r="R290" s="107">
        <v>0</v>
      </c>
      <c r="S290" s="76">
        <v>0</v>
      </c>
    </row>
    <row r="291" spans="1:19" ht="53.25" customHeight="1">
      <c r="A291" s="13" t="s">
        <v>180</v>
      </c>
      <c r="B291" s="14"/>
      <c r="C291" s="43">
        <f>C292</f>
        <v>3137.29</v>
      </c>
      <c r="D291" s="43">
        <f>D292</f>
        <v>0</v>
      </c>
      <c r="E291" s="43">
        <f>E292</f>
        <v>3137.29</v>
      </c>
      <c r="F291" s="29" t="s">
        <v>376</v>
      </c>
      <c r="G291" s="14"/>
      <c r="H291" s="43">
        <f aca="true" t="shared" si="141" ref="H291:O291">H292</f>
        <v>3137.29</v>
      </c>
      <c r="I291" s="43">
        <f t="shared" si="141"/>
        <v>0</v>
      </c>
      <c r="J291" s="43">
        <f t="shared" si="141"/>
        <v>3137.29</v>
      </c>
      <c r="K291" s="69">
        <f t="shared" si="141"/>
        <v>0</v>
      </c>
      <c r="L291" s="43">
        <f t="shared" si="141"/>
        <v>0</v>
      </c>
      <c r="M291" s="43">
        <f t="shared" si="141"/>
        <v>0</v>
      </c>
      <c r="N291" s="69">
        <f t="shared" si="141"/>
        <v>3137.29</v>
      </c>
      <c r="O291" s="104">
        <f t="shared" si="141"/>
        <v>0</v>
      </c>
      <c r="P291" s="104"/>
      <c r="Q291" s="104">
        <f>Q292</f>
        <v>0</v>
      </c>
      <c r="R291" s="105">
        <f>R292</f>
        <v>0</v>
      </c>
      <c r="S291" s="73">
        <f>S292</f>
        <v>3664.13</v>
      </c>
    </row>
    <row r="292" spans="1:19" ht="32.25" customHeight="1">
      <c r="A292" s="4" t="s">
        <v>55</v>
      </c>
      <c r="B292" s="5"/>
      <c r="C292" s="44">
        <f>C293+C294+C295</f>
        <v>3137.29</v>
      </c>
      <c r="D292" s="44">
        <f>D293+D294+D295</f>
        <v>0</v>
      </c>
      <c r="E292" s="44">
        <f>E293+E294+E295</f>
        <v>3137.29</v>
      </c>
      <c r="F292" s="5" t="s">
        <v>285</v>
      </c>
      <c r="G292" s="5"/>
      <c r="H292" s="44">
        <f aca="true" t="shared" si="142" ref="H292:O292">H293+H294+H295</f>
        <v>3137.29</v>
      </c>
      <c r="I292" s="44">
        <f t="shared" si="142"/>
        <v>0</v>
      </c>
      <c r="J292" s="44">
        <f t="shared" si="142"/>
        <v>3137.29</v>
      </c>
      <c r="K292" s="70">
        <f t="shared" si="142"/>
        <v>0</v>
      </c>
      <c r="L292" s="44">
        <f t="shared" si="142"/>
        <v>0</v>
      </c>
      <c r="M292" s="44">
        <f t="shared" si="142"/>
        <v>0</v>
      </c>
      <c r="N292" s="70">
        <f t="shared" si="142"/>
        <v>3137.29</v>
      </c>
      <c r="O292" s="106">
        <f t="shared" si="142"/>
        <v>0</v>
      </c>
      <c r="P292" s="106"/>
      <c r="Q292" s="106">
        <f>Q293+Q294+Q295</f>
        <v>0</v>
      </c>
      <c r="R292" s="107">
        <f>R293+R294+R295</f>
        <v>0</v>
      </c>
      <c r="S292" s="76">
        <f>S293+S294+S295</f>
        <v>3664.13</v>
      </c>
    </row>
    <row r="293" spans="1:19" ht="79.5" customHeight="1">
      <c r="A293" s="4" t="s">
        <v>14</v>
      </c>
      <c r="B293" s="5" t="s">
        <v>15</v>
      </c>
      <c r="C293" s="44">
        <f>1890.39+570.9</f>
        <v>2461.29</v>
      </c>
      <c r="D293" s="44"/>
      <c r="E293" s="44">
        <f>C293+D293</f>
        <v>2461.29</v>
      </c>
      <c r="F293" s="5" t="s">
        <v>285</v>
      </c>
      <c r="G293" s="5" t="s">
        <v>15</v>
      </c>
      <c r="H293" s="44">
        <f>1890.39+570.9</f>
        <v>2461.29</v>
      </c>
      <c r="I293" s="44"/>
      <c r="J293" s="44">
        <f>H293+I293</f>
        <v>2461.29</v>
      </c>
      <c r="K293" s="70"/>
      <c r="L293" s="44"/>
      <c r="M293" s="44">
        <v>137</v>
      </c>
      <c r="N293" s="70">
        <f>J293+M293</f>
        <v>2598.29</v>
      </c>
      <c r="O293" s="106"/>
      <c r="P293" s="106"/>
      <c r="Q293" s="106"/>
      <c r="R293" s="107">
        <v>0.69</v>
      </c>
      <c r="S293" s="76">
        <v>3124.51</v>
      </c>
    </row>
    <row r="294" spans="1:19" ht="36.75" customHeight="1">
      <c r="A294" s="4" t="s">
        <v>16</v>
      </c>
      <c r="B294" s="5" t="s">
        <v>17</v>
      </c>
      <c r="C294" s="44">
        <v>654</v>
      </c>
      <c r="D294" s="44"/>
      <c r="E294" s="44">
        <f>C294+D294</f>
        <v>654</v>
      </c>
      <c r="F294" s="5" t="s">
        <v>285</v>
      </c>
      <c r="G294" s="5" t="s">
        <v>17</v>
      </c>
      <c r="H294" s="44">
        <v>654</v>
      </c>
      <c r="I294" s="44"/>
      <c r="J294" s="44">
        <f>H294+I294</f>
        <v>654</v>
      </c>
      <c r="K294" s="70"/>
      <c r="L294" s="44"/>
      <c r="M294" s="44">
        <v>-137</v>
      </c>
      <c r="N294" s="70">
        <f>J294+M294</f>
        <v>517</v>
      </c>
      <c r="O294" s="106"/>
      <c r="P294" s="106"/>
      <c r="Q294" s="106"/>
      <c r="R294" s="107">
        <v>-0.69</v>
      </c>
      <c r="S294" s="76">
        <v>522.62</v>
      </c>
    </row>
    <row r="295" spans="1:19" ht="21.75" customHeight="1">
      <c r="A295" s="4" t="s">
        <v>58</v>
      </c>
      <c r="B295" s="5" t="s">
        <v>19</v>
      </c>
      <c r="C295" s="44">
        <v>22</v>
      </c>
      <c r="D295" s="44"/>
      <c r="E295" s="44">
        <f>C295+D295</f>
        <v>22</v>
      </c>
      <c r="F295" s="5" t="s">
        <v>285</v>
      </c>
      <c r="G295" s="5" t="s">
        <v>19</v>
      </c>
      <c r="H295" s="44">
        <v>22</v>
      </c>
      <c r="I295" s="44"/>
      <c r="J295" s="44">
        <f>H295+I295</f>
        <v>22</v>
      </c>
      <c r="K295" s="70"/>
      <c r="L295" s="44"/>
      <c r="M295" s="44"/>
      <c r="N295" s="70">
        <f>J295+M295</f>
        <v>22</v>
      </c>
      <c r="O295" s="106"/>
      <c r="P295" s="106"/>
      <c r="Q295" s="106"/>
      <c r="R295" s="107"/>
      <c r="S295" s="76">
        <v>17</v>
      </c>
    </row>
    <row r="296" spans="1:19" ht="66" customHeight="1">
      <c r="A296" s="13" t="s">
        <v>179</v>
      </c>
      <c r="B296" s="14"/>
      <c r="C296" s="43">
        <f aca="true" t="shared" si="143" ref="C296:E297">C297</f>
        <v>2630</v>
      </c>
      <c r="D296" s="43">
        <f t="shared" si="143"/>
        <v>0</v>
      </c>
      <c r="E296" s="43">
        <f t="shared" si="143"/>
        <v>2630</v>
      </c>
      <c r="F296" s="14" t="s">
        <v>398</v>
      </c>
      <c r="G296" s="14"/>
      <c r="H296" s="43">
        <f aca="true" t="shared" si="144" ref="H296:O297">H297</f>
        <v>2630</v>
      </c>
      <c r="I296" s="43">
        <f t="shared" si="144"/>
        <v>0</v>
      </c>
      <c r="J296" s="43">
        <f t="shared" si="144"/>
        <v>2630</v>
      </c>
      <c r="K296" s="69">
        <f t="shared" si="144"/>
        <v>0</v>
      </c>
      <c r="L296" s="43">
        <f t="shared" si="144"/>
        <v>0</v>
      </c>
      <c r="M296" s="43">
        <f t="shared" si="144"/>
        <v>0</v>
      </c>
      <c r="N296" s="69">
        <f t="shared" si="144"/>
        <v>2630</v>
      </c>
      <c r="O296" s="104">
        <f t="shared" si="144"/>
        <v>0</v>
      </c>
      <c r="P296" s="104"/>
      <c r="Q296" s="104">
        <f aca="true" t="shared" si="145" ref="Q296:S297">Q297</f>
        <v>0</v>
      </c>
      <c r="R296" s="105">
        <f t="shared" si="145"/>
        <v>0</v>
      </c>
      <c r="S296" s="73">
        <f t="shared" si="145"/>
        <v>3210</v>
      </c>
    </row>
    <row r="297" spans="1:19" ht="35.25" customHeight="1">
      <c r="A297" s="28" t="s">
        <v>350</v>
      </c>
      <c r="B297" s="29"/>
      <c r="C297" s="50">
        <f t="shared" si="143"/>
        <v>2630</v>
      </c>
      <c r="D297" s="50">
        <f t="shared" si="143"/>
        <v>0</v>
      </c>
      <c r="E297" s="50">
        <f t="shared" si="143"/>
        <v>2630</v>
      </c>
      <c r="F297" s="29" t="s">
        <v>286</v>
      </c>
      <c r="G297" s="29"/>
      <c r="H297" s="50">
        <f t="shared" si="144"/>
        <v>2630</v>
      </c>
      <c r="I297" s="50">
        <f t="shared" si="144"/>
        <v>0</v>
      </c>
      <c r="J297" s="50">
        <f t="shared" si="144"/>
        <v>2630</v>
      </c>
      <c r="K297" s="72">
        <f t="shared" si="144"/>
        <v>0</v>
      </c>
      <c r="L297" s="50">
        <f t="shared" si="144"/>
        <v>0</v>
      </c>
      <c r="M297" s="50">
        <f t="shared" si="144"/>
        <v>0</v>
      </c>
      <c r="N297" s="72">
        <f t="shared" si="144"/>
        <v>2630</v>
      </c>
      <c r="O297" s="108">
        <f t="shared" si="144"/>
        <v>0</v>
      </c>
      <c r="P297" s="108"/>
      <c r="Q297" s="108">
        <f t="shared" si="145"/>
        <v>0</v>
      </c>
      <c r="R297" s="109">
        <f t="shared" si="145"/>
        <v>0</v>
      </c>
      <c r="S297" s="77">
        <f t="shared" si="145"/>
        <v>3210</v>
      </c>
    </row>
    <row r="298" spans="1:19" ht="79.5" customHeight="1">
      <c r="A298" s="4" t="s">
        <v>14</v>
      </c>
      <c r="B298" s="5" t="s">
        <v>15</v>
      </c>
      <c r="C298" s="44">
        <v>2630</v>
      </c>
      <c r="D298" s="44"/>
      <c r="E298" s="44">
        <f>C298+D298</f>
        <v>2630</v>
      </c>
      <c r="F298" s="5" t="s">
        <v>286</v>
      </c>
      <c r="G298" s="5" t="s">
        <v>15</v>
      </c>
      <c r="H298" s="44">
        <v>2630</v>
      </c>
      <c r="I298" s="44"/>
      <c r="J298" s="44">
        <f>H298+I298</f>
        <v>2630</v>
      </c>
      <c r="K298" s="70"/>
      <c r="L298" s="44"/>
      <c r="M298" s="44"/>
      <c r="N298" s="70">
        <f>J298+L298</f>
        <v>2630</v>
      </c>
      <c r="O298" s="106"/>
      <c r="P298" s="106"/>
      <c r="Q298" s="106"/>
      <c r="R298" s="107"/>
      <c r="S298" s="76">
        <v>3210</v>
      </c>
    </row>
    <row r="299" spans="1:19" s="89" customFormat="1" ht="54.75" customHeight="1">
      <c r="A299" s="10" t="s">
        <v>400</v>
      </c>
      <c r="B299" s="9"/>
      <c r="C299" s="42"/>
      <c r="D299" s="42"/>
      <c r="E299" s="42"/>
      <c r="F299" s="9" t="s">
        <v>401</v>
      </c>
      <c r="G299" s="9"/>
      <c r="H299" s="42"/>
      <c r="I299" s="42"/>
      <c r="J299" s="42"/>
      <c r="K299" s="68"/>
      <c r="L299" s="42"/>
      <c r="M299" s="42">
        <f aca="true" t="shared" si="146" ref="M299:O300">M300</f>
        <v>350</v>
      </c>
      <c r="N299" s="68">
        <f t="shared" si="146"/>
        <v>350</v>
      </c>
      <c r="O299" s="102">
        <f t="shared" si="146"/>
        <v>0</v>
      </c>
      <c r="P299" s="102"/>
      <c r="Q299" s="102">
        <f aca="true" t="shared" si="147" ref="Q299:S300">Q300</f>
        <v>0</v>
      </c>
      <c r="R299" s="103">
        <f t="shared" si="147"/>
        <v>60.9</v>
      </c>
      <c r="S299" s="75">
        <f t="shared" si="147"/>
        <v>337.96</v>
      </c>
    </row>
    <row r="300" spans="1:19" s="88" customFormat="1" ht="48" customHeight="1">
      <c r="A300" s="13" t="s">
        <v>399</v>
      </c>
      <c r="B300" s="14"/>
      <c r="C300" s="43"/>
      <c r="D300" s="43"/>
      <c r="E300" s="43"/>
      <c r="F300" s="14" t="s">
        <v>402</v>
      </c>
      <c r="G300" s="14"/>
      <c r="H300" s="43"/>
      <c r="I300" s="43"/>
      <c r="J300" s="43"/>
      <c r="K300" s="69"/>
      <c r="L300" s="43"/>
      <c r="M300" s="43">
        <f t="shared" si="146"/>
        <v>350</v>
      </c>
      <c r="N300" s="69">
        <f t="shared" si="146"/>
        <v>350</v>
      </c>
      <c r="O300" s="104">
        <f t="shared" si="146"/>
        <v>0</v>
      </c>
      <c r="P300" s="104"/>
      <c r="Q300" s="104">
        <f t="shared" si="147"/>
        <v>0</v>
      </c>
      <c r="R300" s="105">
        <f t="shared" si="147"/>
        <v>60.9</v>
      </c>
      <c r="S300" s="73">
        <f t="shared" si="147"/>
        <v>337.96</v>
      </c>
    </row>
    <row r="301" spans="1:19" ht="48.75" customHeight="1">
      <c r="A301" s="4" t="s">
        <v>16</v>
      </c>
      <c r="B301" s="5" t="s">
        <v>17</v>
      </c>
      <c r="C301" s="44">
        <v>654</v>
      </c>
      <c r="D301" s="44"/>
      <c r="E301" s="44">
        <f>C301+D301</f>
        <v>654</v>
      </c>
      <c r="F301" s="5" t="s">
        <v>402</v>
      </c>
      <c r="G301" s="5" t="s">
        <v>17</v>
      </c>
      <c r="H301" s="44"/>
      <c r="I301" s="44"/>
      <c r="J301" s="44"/>
      <c r="K301" s="70"/>
      <c r="L301" s="44"/>
      <c r="M301" s="44">
        <v>350</v>
      </c>
      <c r="N301" s="70">
        <f>M301</f>
        <v>350</v>
      </c>
      <c r="O301" s="106"/>
      <c r="P301" s="106"/>
      <c r="Q301" s="106"/>
      <c r="R301" s="107">
        <v>60.9</v>
      </c>
      <c r="S301" s="76">
        <v>337.96</v>
      </c>
    </row>
    <row r="302" spans="1:19" ht="34.5" customHeight="1">
      <c r="A302" s="30" t="s">
        <v>202</v>
      </c>
      <c r="B302" s="31"/>
      <c r="C302" s="40" t="e">
        <f>C303+C324</f>
        <v>#REF!</v>
      </c>
      <c r="D302" s="40" t="e">
        <f>D303+D324</f>
        <v>#REF!</v>
      </c>
      <c r="E302" s="40" t="e">
        <f>E303+E324</f>
        <v>#REF!</v>
      </c>
      <c r="F302" s="31" t="s">
        <v>29</v>
      </c>
      <c r="G302" s="31"/>
      <c r="H302" s="40" t="e">
        <f aca="true" t="shared" si="148" ref="H302:O302">H303+H324</f>
        <v>#REF!</v>
      </c>
      <c r="I302" s="40" t="e">
        <f t="shared" si="148"/>
        <v>#REF!</v>
      </c>
      <c r="J302" s="40" t="e">
        <f t="shared" si="148"/>
        <v>#REF!</v>
      </c>
      <c r="K302" s="66" t="e">
        <f t="shared" si="148"/>
        <v>#REF!</v>
      </c>
      <c r="L302" s="40" t="e">
        <f t="shared" si="148"/>
        <v>#REF!</v>
      </c>
      <c r="M302" s="40" t="e">
        <f t="shared" si="148"/>
        <v>#REF!</v>
      </c>
      <c r="N302" s="66" t="e">
        <f t="shared" si="148"/>
        <v>#REF!</v>
      </c>
      <c r="O302" s="98" t="e">
        <f t="shared" si="148"/>
        <v>#REF!</v>
      </c>
      <c r="P302" s="98"/>
      <c r="Q302" s="98" t="e">
        <f>Q303+Q324</f>
        <v>#REF!</v>
      </c>
      <c r="R302" s="99" t="e">
        <f>R303+R324</f>
        <v>#REF!</v>
      </c>
      <c r="S302" s="134">
        <f>S303+S324</f>
        <v>17084.6</v>
      </c>
    </row>
    <row r="303" spans="1:19" s="34" customFormat="1" ht="42.75" customHeight="1">
      <c r="A303" s="12" t="s">
        <v>5</v>
      </c>
      <c r="B303" s="23"/>
      <c r="C303" s="45" t="e">
        <f>C304+C307+C311+C316+C319</f>
        <v>#REF!</v>
      </c>
      <c r="D303" s="45" t="e">
        <f>D304+D307+D311+D316+D319</f>
        <v>#REF!</v>
      </c>
      <c r="E303" s="45" t="e">
        <f>E304+E307+E311+E316+E319</f>
        <v>#REF!</v>
      </c>
      <c r="F303" s="23" t="s">
        <v>182</v>
      </c>
      <c r="G303" s="23"/>
      <c r="H303" s="45" t="e">
        <f aca="true" t="shared" si="149" ref="H303:O303">H304+H307+H311+H316+H319</f>
        <v>#REF!</v>
      </c>
      <c r="I303" s="45" t="e">
        <f t="shared" si="149"/>
        <v>#REF!</v>
      </c>
      <c r="J303" s="45" t="e">
        <f t="shared" si="149"/>
        <v>#REF!</v>
      </c>
      <c r="K303" s="67" t="e">
        <f t="shared" si="149"/>
        <v>#REF!</v>
      </c>
      <c r="L303" s="45" t="e">
        <f t="shared" si="149"/>
        <v>#REF!</v>
      </c>
      <c r="M303" s="45" t="e">
        <f t="shared" si="149"/>
        <v>#REF!</v>
      </c>
      <c r="N303" s="67" t="e">
        <f t="shared" si="149"/>
        <v>#REF!</v>
      </c>
      <c r="O303" s="100" t="e">
        <f t="shared" si="149"/>
        <v>#REF!</v>
      </c>
      <c r="P303" s="100"/>
      <c r="Q303" s="100" t="e">
        <f>Q304+Q307+Q311+Q316+Q319</f>
        <v>#REF!</v>
      </c>
      <c r="R303" s="101" t="e">
        <f>R304+R307+R311+R316+R319</f>
        <v>#REF!</v>
      </c>
      <c r="S303" s="71">
        <f>S304+S307+S311+S316+S319</f>
        <v>16870.3</v>
      </c>
    </row>
    <row r="304" spans="1:19" ht="54" customHeight="1">
      <c r="A304" s="13" t="s">
        <v>50</v>
      </c>
      <c r="B304" s="14"/>
      <c r="C304" s="43">
        <f aca="true" t="shared" si="150" ref="C304:E305">C305</f>
        <v>1741.5</v>
      </c>
      <c r="D304" s="43">
        <f t="shared" si="150"/>
        <v>0</v>
      </c>
      <c r="E304" s="43">
        <f t="shared" si="150"/>
        <v>1741.5</v>
      </c>
      <c r="F304" s="14" t="s">
        <v>378</v>
      </c>
      <c r="G304" s="14"/>
      <c r="H304" s="43">
        <f aca="true" t="shared" si="151" ref="H304:O305">H305</f>
        <v>1741.5</v>
      </c>
      <c r="I304" s="43">
        <f t="shared" si="151"/>
        <v>0</v>
      </c>
      <c r="J304" s="43">
        <f t="shared" si="151"/>
        <v>1741.5</v>
      </c>
      <c r="K304" s="69">
        <f t="shared" si="151"/>
        <v>0</v>
      </c>
      <c r="L304" s="43">
        <f t="shared" si="151"/>
        <v>0</v>
      </c>
      <c r="M304" s="43">
        <f t="shared" si="151"/>
        <v>0</v>
      </c>
      <c r="N304" s="69">
        <f t="shared" si="151"/>
        <v>1741.5</v>
      </c>
      <c r="O304" s="104">
        <f t="shared" si="151"/>
        <v>0</v>
      </c>
      <c r="P304" s="104"/>
      <c r="Q304" s="104">
        <f aca="true" t="shared" si="152" ref="Q304:S305">Q305</f>
        <v>0</v>
      </c>
      <c r="R304" s="105">
        <f t="shared" si="152"/>
        <v>0</v>
      </c>
      <c r="S304" s="73">
        <f t="shared" si="152"/>
        <v>1741.5</v>
      </c>
    </row>
    <row r="305" spans="1:19" ht="39.75" customHeight="1">
      <c r="A305" s="4" t="s">
        <v>184</v>
      </c>
      <c r="B305" s="5"/>
      <c r="C305" s="44">
        <f t="shared" si="150"/>
        <v>1741.5</v>
      </c>
      <c r="D305" s="44">
        <f t="shared" si="150"/>
        <v>0</v>
      </c>
      <c r="E305" s="44">
        <f t="shared" si="150"/>
        <v>1741.5</v>
      </c>
      <c r="F305" s="5" t="s">
        <v>183</v>
      </c>
      <c r="G305" s="5"/>
      <c r="H305" s="44">
        <f t="shared" si="151"/>
        <v>1741.5</v>
      </c>
      <c r="I305" s="44">
        <f t="shared" si="151"/>
        <v>0</v>
      </c>
      <c r="J305" s="44">
        <f t="shared" si="151"/>
        <v>1741.5</v>
      </c>
      <c r="K305" s="70">
        <f t="shared" si="151"/>
        <v>0</v>
      </c>
      <c r="L305" s="44">
        <f t="shared" si="151"/>
        <v>0</v>
      </c>
      <c r="M305" s="44">
        <f t="shared" si="151"/>
        <v>0</v>
      </c>
      <c r="N305" s="70">
        <f t="shared" si="151"/>
        <v>1741.5</v>
      </c>
      <c r="O305" s="106">
        <f t="shared" si="151"/>
        <v>0</v>
      </c>
      <c r="P305" s="106"/>
      <c r="Q305" s="106">
        <f t="shared" si="152"/>
        <v>0</v>
      </c>
      <c r="R305" s="107">
        <f t="shared" si="152"/>
        <v>0</v>
      </c>
      <c r="S305" s="76">
        <f t="shared" si="152"/>
        <v>1741.5</v>
      </c>
    </row>
    <row r="306" spans="1:19" ht="90" customHeight="1">
      <c r="A306" s="4" t="s">
        <v>14</v>
      </c>
      <c r="B306" s="5" t="s">
        <v>15</v>
      </c>
      <c r="C306" s="44">
        <v>1741.5</v>
      </c>
      <c r="D306" s="44"/>
      <c r="E306" s="44">
        <f>C306+D306</f>
        <v>1741.5</v>
      </c>
      <c r="F306" s="5" t="s">
        <v>183</v>
      </c>
      <c r="G306" s="5" t="s">
        <v>15</v>
      </c>
      <c r="H306" s="44">
        <v>1741.5</v>
      </c>
      <c r="I306" s="44"/>
      <c r="J306" s="44">
        <f>H306+I306</f>
        <v>1741.5</v>
      </c>
      <c r="K306" s="70"/>
      <c r="L306" s="44"/>
      <c r="M306" s="44"/>
      <c r="N306" s="70">
        <f>J306+M306</f>
        <v>1741.5</v>
      </c>
      <c r="O306" s="106"/>
      <c r="P306" s="106"/>
      <c r="Q306" s="106"/>
      <c r="R306" s="107"/>
      <c r="S306" s="76">
        <v>1741.5</v>
      </c>
    </row>
    <row r="307" spans="1:19" ht="84.75" customHeight="1">
      <c r="A307" s="13" t="s">
        <v>185</v>
      </c>
      <c r="B307" s="14"/>
      <c r="C307" s="43">
        <f>C308</f>
        <v>901.3</v>
      </c>
      <c r="D307" s="43">
        <f>D308</f>
        <v>0</v>
      </c>
      <c r="E307" s="43">
        <f>E308</f>
        <v>901.3</v>
      </c>
      <c r="F307" s="14" t="s">
        <v>192</v>
      </c>
      <c r="G307" s="14"/>
      <c r="H307" s="43">
        <f aca="true" t="shared" si="153" ref="H307:O307">H308</f>
        <v>901.3</v>
      </c>
      <c r="I307" s="43">
        <f t="shared" si="153"/>
        <v>0</v>
      </c>
      <c r="J307" s="43">
        <f t="shared" si="153"/>
        <v>901.3</v>
      </c>
      <c r="K307" s="69">
        <f t="shared" si="153"/>
        <v>0</v>
      </c>
      <c r="L307" s="43">
        <f t="shared" si="153"/>
        <v>0</v>
      </c>
      <c r="M307" s="43">
        <f t="shared" si="153"/>
        <v>0</v>
      </c>
      <c r="N307" s="69">
        <f t="shared" si="153"/>
        <v>901.3</v>
      </c>
      <c r="O307" s="104">
        <f t="shared" si="153"/>
        <v>0</v>
      </c>
      <c r="P307" s="104"/>
      <c r="Q307" s="104">
        <f>Q308</f>
        <v>0</v>
      </c>
      <c r="R307" s="105">
        <f>R308</f>
        <v>0</v>
      </c>
      <c r="S307" s="73">
        <f>S308</f>
        <v>901.3</v>
      </c>
    </row>
    <row r="308" spans="1:19" ht="38.25" customHeight="1">
      <c r="A308" s="28" t="s">
        <v>351</v>
      </c>
      <c r="B308" s="29"/>
      <c r="C308" s="50">
        <f>C309+C310</f>
        <v>901.3</v>
      </c>
      <c r="D308" s="50">
        <f>D309+D310</f>
        <v>0</v>
      </c>
      <c r="E308" s="50">
        <f>E309+E310</f>
        <v>901.3</v>
      </c>
      <c r="F308" s="29" t="s">
        <v>186</v>
      </c>
      <c r="G308" s="29"/>
      <c r="H308" s="50">
        <f aca="true" t="shared" si="154" ref="H308:O308">H309+H310</f>
        <v>901.3</v>
      </c>
      <c r="I308" s="50">
        <f t="shared" si="154"/>
        <v>0</v>
      </c>
      <c r="J308" s="50">
        <f t="shared" si="154"/>
        <v>901.3</v>
      </c>
      <c r="K308" s="72">
        <f t="shared" si="154"/>
        <v>0</v>
      </c>
      <c r="L308" s="50">
        <f t="shared" si="154"/>
        <v>0</v>
      </c>
      <c r="M308" s="50">
        <f t="shared" si="154"/>
        <v>0</v>
      </c>
      <c r="N308" s="72">
        <f t="shared" si="154"/>
        <v>901.3</v>
      </c>
      <c r="O308" s="108">
        <f t="shared" si="154"/>
        <v>0</v>
      </c>
      <c r="P308" s="108"/>
      <c r="Q308" s="108">
        <f>Q309+Q310</f>
        <v>0</v>
      </c>
      <c r="R308" s="109">
        <f>R309+R310</f>
        <v>0</v>
      </c>
      <c r="S308" s="77">
        <f>S309+S310</f>
        <v>901.3</v>
      </c>
    </row>
    <row r="309" spans="1:19" ht="99.75" customHeight="1">
      <c r="A309" s="4" t="s">
        <v>14</v>
      </c>
      <c r="B309" s="5" t="s">
        <v>15</v>
      </c>
      <c r="C309" s="44">
        <v>851.3</v>
      </c>
      <c r="D309" s="44"/>
      <c r="E309" s="44">
        <f>C309+D309</f>
        <v>851.3</v>
      </c>
      <c r="F309" s="5" t="s">
        <v>186</v>
      </c>
      <c r="G309" s="5" t="s">
        <v>15</v>
      </c>
      <c r="H309" s="44">
        <v>851.3</v>
      </c>
      <c r="I309" s="44"/>
      <c r="J309" s="44">
        <f>H309+I309</f>
        <v>851.3</v>
      </c>
      <c r="K309" s="70"/>
      <c r="L309" s="44"/>
      <c r="M309" s="44"/>
      <c r="N309" s="70">
        <f>J309+L309</f>
        <v>851.3</v>
      </c>
      <c r="O309" s="106"/>
      <c r="P309" s="106"/>
      <c r="Q309" s="106"/>
      <c r="R309" s="107"/>
      <c r="S309" s="76">
        <v>901.3</v>
      </c>
    </row>
    <row r="310" spans="1:19" ht="39.75" customHeight="1">
      <c r="A310" s="4" t="s">
        <v>16</v>
      </c>
      <c r="B310" s="5" t="s">
        <v>17</v>
      </c>
      <c r="C310" s="44">
        <v>50</v>
      </c>
      <c r="D310" s="44"/>
      <c r="E310" s="44">
        <f>C310+D310</f>
        <v>50</v>
      </c>
      <c r="F310" s="5" t="s">
        <v>186</v>
      </c>
      <c r="G310" s="5" t="s">
        <v>17</v>
      </c>
      <c r="H310" s="44">
        <v>50</v>
      </c>
      <c r="I310" s="44"/>
      <c r="J310" s="44">
        <f>H310+I310</f>
        <v>50</v>
      </c>
      <c r="K310" s="70"/>
      <c r="L310" s="44"/>
      <c r="M310" s="44"/>
      <c r="N310" s="70">
        <f>J310+L310</f>
        <v>50</v>
      </c>
      <c r="O310" s="106"/>
      <c r="P310" s="106"/>
      <c r="Q310" s="106"/>
      <c r="R310" s="107"/>
      <c r="S310" s="76">
        <v>0</v>
      </c>
    </row>
    <row r="311" spans="1:19" ht="45.75" customHeight="1">
      <c r="A311" s="13" t="s">
        <v>33</v>
      </c>
      <c r="B311" s="9"/>
      <c r="C311" s="42">
        <f>C312</f>
        <v>8183.900000000001</v>
      </c>
      <c r="D311" s="42">
        <f>D312</f>
        <v>0</v>
      </c>
      <c r="E311" s="42">
        <f>E312</f>
        <v>8183.900000000001</v>
      </c>
      <c r="F311" s="9" t="s">
        <v>190</v>
      </c>
      <c r="G311" s="9"/>
      <c r="H311" s="42">
        <f aca="true" t="shared" si="155" ref="H311:O311">H312</f>
        <v>8183.900000000001</v>
      </c>
      <c r="I311" s="42">
        <f t="shared" si="155"/>
        <v>0</v>
      </c>
      <c r="J311" s="42">
        <f t="shared" si="155"/>
        <v>8183.900000000001</v>
      </c>
      <c r="K311" s="68">
        <f t="shared" si="155"/>
        <v>0</v>
      </c>
      <c r="L311" s="42">
        <f t="shared" si="155"/>
        <v>0</v>
      </c>
      <c r="M311" s="42">
        <f t="shared" si="155"/>
        <v>0</v>
      </c>
      <c r="N311" s="68">
        <f t="shared" si="155"/>
        <v>8183.900000000001</v>
      </c>
      <c r="O311" s="102">
        <f t="shared" si="155"/>
        <v>0</v>
      </c>
      <c r="P311" s="102"/>
      <c r="Q311" s="102">
        <f>Q312</f>
        <v>0</v>
      </c>
      <c r="R311" s="103">
        <f>R312</f>
        <v>0</v>
      </c>
      <c r="S311" s="75">
        <f>S312</f>
        <v>8388.9</v>
      </c>
    </row>
    <row r="312" spans="1:19" ht="35.25" customHeight="1">
      <c r="A312" s="4" t="s">
        <v>187</v>
      </c>
      <c r="B312" s="7"/>
      <c r="C312" s="52">
        <f>C313+C314+C315</f>
        <v>8183.900000000001</v>
      </c>
      <c r="D312" s="52">
        <f>D313+D314+D315</f>
        <v>0</v>
      </c>
      <c r="E312" s="52">
        <f>E313+E314+E315</f>
        <v>8183.900000000001</v>
      </c>
      <c r="F312" s="7" t="s">
        <v>188</v>
      </c>
      <c r="G312" s="7"/>
      <c r="H312" s="52">
        <f aca="true" t="shared" si="156" ref="H312:O312">H313+H314+H315</f>
        <v>8183.900000000001</v>
      </c>
      <c r="I312" s="52">
        <f t="shared" si="156"/>
        <v>0</v>
      </c>
      <c r="J312" s="52">
        <f t="shared" si="156"/>
        <v>8183.900000000001</v>
      </c>
      <c r="K312" s="78">
        <f t="shared" si="156"/>
        <v>0</v>
      </c>
      <c r="L312" s="52">
        <f t="shared" si="156"/>
        <v>0</v>
      </c>
      <c r="M312" s="52">
        <f t="shared" si="156"/>
        <v>0</v>
      </c>
      <c r="N312" s="78">
        <f t="shared" si="156"/>
        <v>8183.900000000001</v>
      </c>
      <c r="O312" s="112">
        <f t="shared" si="156"/>
        <v>0</v>
      </c>
      <c r="P312" s="112"/>
      <c r="Q312" s="112">
        <f>Q313+Q314+Q315</f>
        <v>0</v>
      </c>
      <c r="R312" s="113">
        <f>R313+R314+R315</f>
        <v>0</v>
      </c>
      <c r="S312" s="125">
        <f>S313+S314+S315</f>
        <v>8388.9</v>
      </c>
    </row>
    <row r="313" spans="1:19" ht="97.5" customHeight="1">
      <c r="A313" s="4" t="s">
        <v>14</v>
      </c>
      <c r="B313" s="7" t="s">
        <v>15</v>
      </c>
      <c r="C313" s="52">
        <f>5401.6+1631.3</f>
        <v>7032.900000000001</v>
      </c>
      <c r="D313" s="52"/>
      <c r="E313" s="44">
        <f>C313+D313</f>
        <v>7032.900000000001</v>
      </c>
      <c r="F313" s="7" t="s">
        <v>188</v>
      </c>
      <c r="G313" s="7" t="s">
        <v>15</v>
      </c>
      <c r="H313" s="52">
        <f>5401.6+1631.3</f>
        <v>7032.900000000001</v>
      </c>
      <c r="I313" s="52"/>
      <c r="J313" s="44">
        <f>H313+I313</f>
        <v>7032.900000000001</v>
      </c>
      <c r="K313" s="70"/>
      <c r="L313" s="44"/>
      <c r="M313" s="44">
        <v>-78</v>
      </c>
      <c r="N313" s="70">
        <f>J313+M313</f>
        <v>6954.900000000001</v>
      </c>
      <c r="O313" s="106"/>
      <c r="P313" s="106"/>
      <c r="Q313" s="106"/>
      <c r="R313" s="107"/>
      <c r="S313" s="76">
        <v>7370.77</v>
      </c>
    </row>
    <row r="314" spans="1:19" ht="39" customHeight="1">
      <c r="A314" s="4" t="s">
        <v>16</v>
      </c>
      <c r="B314" s="7" t="s">
        <v>17</v>
      </c>
      <c r="C314" s="52">
        <v>1149</v>
      </c>
      <c r="D314" s="52"/>
      <c r="E314" s="44">
        <f>C314+D314</f>
        <v>1149</v>
      </c>
      <c r="F314" s="7" t="s">
        <v>188</v>
      </c>
      <c r="G314" s="7" t="s">
        <v>17</v>
      </c>
      <c r="H314" s="52">
        <v>1149</v>
      </c>
      <c r="I314" s="52"/>
      <c r="J314" s="44">
        <f>H314+I314</f>
        <v>1149</v>
      </c>
      <c r="K314" s="70"/>
      <c r="L314" s="44"/>
      <c r="M314" s="44">
        <v>78</v>
      </c>
      <c r="N314" s="70">
        <f>J314+M314</f>
        <v>1227</v>
      </c>
      <c r="O314" s="106"/>
      <c r="P314" s="106"/>
      <c r="Q314" s="106"/>
      <c r="R314" s="107"/>
      <c r="S314" s="76">
        <v>1013</v>
      </c>
    </row>
    <row r="315" spans="1:19" ht="24.75" customHeight="1">
      <c r="A315" s="4" t="s">
        <v>58</v>
      </c>
      <c r="B315" s="7" t="s">
        <v>19</v>
      </c>
      <c r="C315" s="52">
        <v>2</v>
      </c>
      <c r="D315" s="52"/>
      <c r="E315" s="44">
        <f>C315+D315</f>
        <v>2</v>
      </c>
      <c r="F315" s="7" t="s">
        <v>188</v>
      </c>
      <c r="G315" s="7" t="s">
        <v>19</v>
      </c>
      <c r="H315" s="52">
        <v>2</v>
      </c>
      <c r="I315" s="52"/>
      <c r="J315" s="44">
        <f>H315+I315</f>
        <v>2</v>
      </c>
      <c r="K315" s="70"/>
      <c r="L315" s="44"/>
      <c r="M315" s="44"/>
      <c r="N315" s="70">
        <f>J315+M315</f>
        <v>2</v>
      </c>
      <c r="O315" s="106"/>
      <c r="P315" s="106"/>
      <c r="Q315" s="106"/>
      <c r="R315" s="107"/>
      <c r="S315" s="76">
        <v>5.13</v>
      </c>
    </row>
    <row r="316" spans="1:19" ht="36.75" customHeight="1">
      <c r="A316" s="13" t="s">
        <v>35</v>
      </c>
      <c r="B316" s="25"/>
      <c r="C316" s="53" t="e">
        <f>C317</f>
        <v>#REF!</v>
      </c>
      <c r="D316" s="53" t="e">
        <f>D317</f>
        <v>#REF!</v>
      </c>
      <c r="E316" s="53" t="e">
        <f>E317</f>
        <v>#REF!</v>
      </c>
      <c r="F316" s="25" t="s">
        <v>189</v>
      </c>
      <c r="G316" s="25"/>
      <c r="H316" s="53" t="e">
        <f aca="true" t="shared" si="157" ref="H316:O316">H317</f>
        <v>#REF!</v>
      </c>
      <c r="I316" s="53" t="e">
        <f t="shared" si="157"/>
        <v>#REF!</v>
      </c>
      <c r="J316" s="53" t="e">
        <f t="shared" si="157"/>
        <v>#REF!</v>
      </c>
      <c r="K316" s="79" t="e">
        <f t="shared" si="157"/>
        <v>#REF!</v>
      </c>
      <c r="L316" s="53" t="e">
        <f t="shared" si="157"/>
        <v>#REF!</v>
      </c>
      <c r="M316" s="53" t="e">
        <f t="shared" si="157"/>
        <v>#REF!</v>
      </c>
      <c r="N316" s="79" t="e">
        <f t="shared" si="157"/>
        <v>#REF!</v>
      </c>
      <c r="O316" s="114" t="e">
        <f t="shared" si="157"/>
        <v>#REF!</v>
      </c>
      <c r="P316" s="114"/>
      <c r="Q316" s="114" t="e">
        <f>Q317</f>
        <v>#REF!</v>
      </c>
      <c r="R316" s="115" t="e">
        <f>R317</f>
        <v>#REF!</v>
      </c>
      <c r="S316" s="135">
        <f>S317</f>
        <v>1516</v>
      </c>
    </row>
    <row r="317" spans="1:19" ht="17.25" customHeight="1">
      <c r="A317" s="4" t="s">
        <v>9</v>
      </c>
      <c r="B317" s="7"/>
      <c r="C317" s="52" t="e">
        <f>C318+#REF!</f>
        <v>#REF!</v>
      </c>
      <c r="D317" s="52" t="e">
        <f>D318+#REF!</f>
        <v>#REF!</v>
      </c>
      <c r="E317" s="52" t="e">
        <f>E318+#REF!</f>
        <v>#REF!</v>
      </c>
      <c r="F317" s="7" t="s">
        <v>191</v>
      </c>
      <c r="G317" s="7"/>
      <c r="H317" s="52" t="e">
        <f>H318+#REF!</f>
        <v>#REF!</v>
      </c>
      <c r="I317" s="52" t="e">
        <f>I318+#REF!</f>
        <v>#REF!</v>
      </c>
      <c r="J317" s="52" t="e">
        <f>J318+#REF!</f>
        <v>#REF!</v>
      </c>
      <c r="K317" s="78" t="e">
        <f>K318+#REF!</f>
        <v>#REF!</v>
      </c>
      <c r="L317" s="52" t="e">
        <f>L318+#REF!</f>
        <v>#REF!</v>
      </c>
      <c r="M317" s="52" t="e">
        <f>M318+#REF!</f>
        <v>#REF!</v>
      </c>
      <c r="N317" s="78" t="e">
        <f>N318+#REF!</f>
        <v>#REF!</v>
      </c>
      <c r="O317" s="112" t="e">
        <f>O318+#REF!</f>
        <v>#REF!</v>
      </c>
      <c r="P317" s="112"/>
      <c r="Q317" s="112" t="e">
        <f>Q318+#REF!</f>
        <v>#REF!</v>
      </c>
      <c r="R317" s="113" t="e">
        <f>R318+#REF!</f>
        <v>#REF!</v>
      </c>
      <c r="S317" s="125">
        <f>S318</f>
        <v>1516</v>
      </c>
    </row>
    <row r="318" spans="1:19" ht="80.25" customHeight="1">
      <c r="A318" s="4" t="s">
        <v>14</v>
      </c>
      <c r="B318" s="7" t="s">
        <v>15</v>
      </c>
      <c r="C318" s="52">
        <f>1096+331</f>
        <v>1427</v>
      </c>
      <c r="D318" s="52"/>
      <c r="E318" s="44">
        <f>C318+D318</f>
        <v>1427</v>
      </c>
      <c r="F318" s="7" t="s">
        <v>191</v>
      </c>
      <c r="G318" s="7" t="s">
        <v>15</v>
      </c>
      <c r="H318" s="52">
        <f>1096+331</f>
        <v>1427</v>
      </c>
      <c r="I318" s="52"/>
      <c r="J318" s="44">
        <f>H318+I318</f>
        <v>1427</v>
      </c>
      <c r="K318" s="70"/>
      <c r="L318" s="44"/>
      <c r="M318" s="44">
        <v>144</v>
      </c>
      <c r="N318" s="70">
        <f>J318+M318</f>
        <v>1571</v>
      </c>
      <c r="O318" s="106"/>
      <c r="P318" s="106"/>
      <c r="Q318" s="106"/>
      <c r="R318" s="107"/>
      <c r="S318" s="76">
        <v>1516</v>
      </c>
    </row>
    <row r="319" spans="1:19" ht="47.25">
      <c r="A319" s="13" t="s">
        <v>46</v>
      </c>
      <c r="B319" s="9"/>
      <c r="C319" s="42">
        <f>C320+C322</f>
        <v>4322.599999999999</v>
      </c>
      <c r="D319" s="42">
        <f>D320+D322</f>
        <v>0</v>
      </c>
      <c r="E319" s="42">
        <f>E320+E322</f>
        <v>4322.599999999999</v>
      </c>
      <c r="F319" s="9" t="s">
        <v>193</v>
      </c>
      <c r="G319" s="9"/>
      <c r="H319" s="42">
        <f aca="true" t="shared" si="158" ref="H319:O319">H320+H322</f>
        <v>4322.599999999999</v>
      </c>
      <c r="I319" s="42">
        <f t="shared" si="158"/>
        <v>0</v>
      </c>
      <c r="J319" s="42">
        <f t="shared" si="158"/>
        <v>4322.599999999999</v>
      </c>
      <c r="K319" s="68">
        <f t="shared" si="158"/>
        <v>0</v>
      </c>
      <c r="L319" s="42">
        <f t="shared" si="158"/>
        <v>0</v>
      </c>
      <c r="M319" s="42">
        <f t="shared" si="158"/>
        <v>0</v>
      </c>
      <c r="N319" s="68">
        <f t="shared" si="158"/>
        <v>4322.599999999999</v>
      </c>
      <c r="O319" s="102">
        <f t="shared" si="158"/>
        <v>0</v>
      </c>
      <c r="P319" s="102"/>
      <c r="Q319" s="102">
        <f>Q320+Q322</f>
        <v>0</v>
      </c>
      <c r="R319" s="103">
        <f>R320+R322</f>
        <v>0</v>
      </c>
      <c r="S319" s="75">
        <f>S320+S322</f>
        <v>4322.599999999999</v>
      </c>
    </row>
    <row r="320" spans="1:19" s="3" customFormat="1" ht="66" customHeight="1">
      <c r="A320" s="22" t="s">
        <v>310</v>
      </c>
      <c r="B320" s="123"/>
      <c r="C320" s="124">
        <f>C321</f>
        <v>3888.7</v>
      </c>
      <c r="D320" s="124">
        <f>D321</f>
        <v>0</v>
      </c>
      <c r="E320" s="124">
        <f>E321</f>
        <v>3888.7</v>
      </c>
      <c r="F320" s="123" t="s">
        <v>194</v>
      </c>
      <c r="G320" s="123"/>
      <c r="H320" s="124">
        <f aca="true" t="shared" si="159" ref="H320:O320">H321</f>
        <v>3888.7</v>
      </c>
      <c r="I320" s="124">
        <f t="shared" si="159"/>
        <v>0</v>
      </c>
      <c r="J320" s="124">
        <f t="shared" si="159"/>
        <v>3888.7</v>
      </c>
      <c r="K320" s="125">
        <f t="shared" si="159"/>
        <v>0</v>
      </c>
      <c r="L320" s="124">
        <f t="shared" si="159"/>
        <v>0</v>
      </c>
      <c r="M320" s="124">
        <f t="shared" si="159"/>
        <v>-185.96</v>
      </c>
      <c r="N320" s="125">
        <f t="shared" si="159"/>
        <v>3702.74</v>
      </c>
      <c r="O320" s="125">
        <f t="shared" si="159"/>
        <v>0</v>
      </c>
      <c r="P320" s="125"/>
      <c r="Q320" s="125">
        <f>Q321</f>
        <v>0</v>
      </c>
      <c r="R320" s="124">
        <f>R321</f>
        <v>0</v>
      </c>
      <c r="S320" s="125">
        <f>S321</f>
        <v>3702.74</v>
      </c>
    </row>
    <row r="321" spans="1:19" s="3" customFormat="1" ht="47.25">
      <c r="A321" s="62" t="s">
        <v>69</v>
      </c>
      <c r="B321" s="58" t="s">
        <v>13</v>
      </c>
      <c r="C321" s="59">
        <v>3888.7</v>
      </c>
      <c r="D321" s="59"/>
      <c r="E321" s="59">
        <f>C321+D321</f>
        <v>3888.7</v>
      </c>
      <c r="F321" s="58" t="s">
        <v>194</v>
      </c>
      <c r="G321" s="58" t="s">
        <v>13</v>
      </c>
      <c r="H321" s="59">
        <v>3888.7</v>
      </c>
      <c r="I321" s="59"/>
      <c r="J321" s="59">
        <f>H321+I321</f>
        <v>3888.7</v>
      </c>
      <c r="K321" s="74"/>
      <c r="L321" s="59"/>
      <c r="M321" s="59">
        <v>-185.96</v>
      </c>
      <c r="N321" s="74">
        <f>J321+M321</f>
        <v>3702.74</v>
      </c>
      <c r="O321" s="74"/>
      <c r="P321" s="74"/>
      <c r="Q321" s="74"/>
      <c r="R321" s="59"/>
      <c r="S321" s="76">
        <v>3702.74</v>
      </c>
    </row>
    <row r="322" spans="1:19" s="3" customFormat="1" ht="15.75">
      <c r="A322" s="57" t="s">
        <v>352</v>
      </c>
      <c r="B322" s="60"/>
      <c r="C322" s="61">
        <f>C323</f>
        <v>433.9</v>
      </c>
      <c r="D322" s="61">
        <f>D323</f>
        <v>0</v>
      </c>
      <c r="E322" s="61">
        <f>E323</f>
        <v>433.9</v>
      </c>
      <c r="F322" s="60" t="s">
        <v>353</v>
      </c>
      <c r="G322" s="60"/>
      <c r="H322" s="61">
        <f aca="true" t="shared" si="160" ref="H322:O322">H323</f>
        <v>433.9</v>
      </c>
      <c r="I322" s="61">
        <f t="shared" si="160"/>
        <v>0</v>
      </c>
      <c r="J322" s="61">
        <f t="shared" si="160"/>
        <v>433.9</v>
      </c>
      <c r="K322" s="77">
        <f t="shared" si="160"/>
        <v>0</v>
      </c>
      <c r="L322" s="61">
        <f t="shared" si="160"/>
        <v>0</v>
      </c>
      <c r="M322" s="61">
        <f t="shared" si="160"/>
        <v>185.96</v>
      </c>
      <c r="N322" s="77">
        <f t="shared" si="160"/>
        <v>619.86</v>
      </c>
      <c r="O322" s="77">
        <f t="shared" si="160"/>
        <v>0</v>
      </c>
      <c r="P322" s="77"/>
      <c r="Q322" s="77">
        <f>Q323</f>
        <v>0</v>
      </c>
      <c r="R322" s="61">
        <f>R323</f>
        <v>0</v>
      </c>
      <c r="S322" s="77">
        <f>S323</f>
        <v>619.86</v>
      </c>
    </row>
    <row r="323" spans="1:19" ht="47.25">
      <c r="A323" s="22" t="s">
        <v>69</v>
      </c>
      <c r="B323" s="123" t="s">
        <v>13</v>
      </c>
      <c r="C323" s="124">
        <v>433.9</v>
      </c>
      <c r="D323" s="124"/>
      <c r="E323" s="48">
        <f>C323+D323</f>
        <v>433.9</v>
      </c>
      <c r="F323" s="123" t="s">
        <v>353</v>
      </c>
      <c r="G323" s="123" t="s">
        <v>13</v>
      </c>
      <c r="H323" s="124">
        <v>433.9</v>
      </c>
      <c r="I323" s="124"/>
      <c r="J323" s="48">
        <f>H323+I323</f>
        <v>433.9</v>
      </c>
      <c r="K323" s="76"/>
      <c r="L323" s="48"/>
      <c r="M323" s="48">
        <v>185.96</v>
      </c>
      <c r="N323" s="76">
        <f>J323+L323+M323</f>
        <v>619.86</v>
      </c>
      <c r="O323" s="76"/>
      <c r="P323" s="76"/>
      <c r="Q323" s="76"/>
      <c r="R323" s="48"/>
      <c r="S323" s="76">
        <v>619.86</v>
      </c>
    </row>
    <row r="324" spans="1:19" ht="15.75">
      <c r="A324" s="17" t="s">
        <v>195</v>
      </c>
      <c r="B324" s="126"/>
      <c r="C324" s="127">
        <f>C325+C328</f>
        <v>264.3</v>
      </c>
      <c r="D324" s="127">
        <f>D325+D328</f>
        <v>0</v>
      </c>
      <c r="E324" s="127">
        <f>E325+E328</f>
        <v>264.3</v>
      </c>
      <c r="F324" s="126" t="s">
        <v>196</v>
      </c>
      <c r="G324" s="126"/>
      <c r="H324" s="127">
        <f aca="true" t="shared" si="161" ref="H324:O324">H325+H328</f>
        <v>264.3</v>
      </c>
      <c r="I324" s="127">
        <f t="shared" si="161"/>
        <v>0</v>
      </c>
      <c r="J324" s="127">
        <f t="shared" si="161"/>
        <v>264.3</v>
      </c>
      <c r="K324" s="128">
        <f t="shared" si="161"/>
        <v>0</v>
      </c>
      <c r="L324" s="127">
        <f t="shared" si="161"/>
        <v>0</v>
      </c>
      <c r="M324" s="127">
        <f t="shared" si="161"/>
        <v>0</v>
      </c>
      <c r="N324" s="128">
        <f t="shared" si="161"/>
        <v>264.3</v>
      </c>
      <c r="O324" s="128">
        <f t="shared" si="161"/>
        <v>0</v>
      </c>
      <c r="P324" s="128"/>
      <c r="Q324" s="128">
        <f>Q325+Q328</f>
        <v>0</v>
      </c>
      <c r="R324" s="127">
        <f>R325+R328</f>
        <v>0</v>
      </c>
      <c r="S324" s="128">
        <f>S325+S328</f>
        <v>214.3</v>
      </c>
    </row>
    <row r="325" spans="1:19" ht="36.75" customHeight="1">
      <c r="A325" s="129" t="s">
        <v>197</v>
      </c>
      <c r="B325" s="126"/>
      <c r="C325" s="127">
        <f aca="true" t="shared" si="162" ref="C325:E326">C326</f>
        <v>250</v>
      </c>
      <c r="D325" s="127">
        <f t="shared" si="162"/>
        <v>0</v>
      </c>
      <c r="E325" s="127">
        <f t="shared" si="162"/>
        <v>250</v>
      </c>
      <c r="F325" s="126" t="s">
        <v>199</v>
      </c>
      <c r="G325" s="126"/>
      <c r="H325" s="127">
        <f aca="true" t="shared" si="163" ref="H325:O326">H326</f>
        <v>250</v>
      </c>
      <c r="I325" s="127">
        <f t="shared" si="163"/>
        <v>0</v>
      </c>
      <c r="J325" s="127">
        <f t="shared" si="163"/>
        <v>250</v>
      </c>
      <c r="K325" s="128">
        <f t="shared" si="163"/>
        <v>0</v>
      </c>
      <c r="L325" s="127">
        <f t="shared" si="163"/>
        <v>0</v>
      </c>
      <c r="M325" s="127">
        <f t="shared" si="163"/>
        <v>0</v>
      </c>
      <c r="N325" s="128">
        <f t="shared" si="163"/>
        <v>250</v>
      </c>
      <c r="O325" s="128">
        <f t="shared" si="163"/>
        <v>0</v>
      </c>
      <c r="P325" s="128"/>
      <c r="Q325" s="128">
        <f aca="true" t="shared" si="164" ref="Q325:S326">Q326</f>
        <v>0</v>
      </c>
      <c r="R325" s="127">
        <f t="shared" si="164"/>
        <v>0</v>
      </c>
      <c r="S325" s="128">
        <f t="shared" si="164"/>
        <v>200</v>
      </c>
    </row>
    <row r="326" spans="1:19" ht="15.75">
      <c r="A326" s="130" t="s">
        <v>198</v>
      </c>
      <c r="B326" s="123"/>
      <c r="C326" s="124">
        <f t="shared" si="162"/>
        <v>250</v>
      </c>
      <c r="D326" s="124">
        <f t="shared" si="162"/>
        <v>0</v>
      </c>
      <c r="E326" s="124">
        <f t="shared" si="162"/>
        <v>250</v>
      </c>
      <c r="F326" s="123" t="s">
        <v>199</v>
      </c>
      <c r="G326" s="123"/>
      <c r="H326" s="124">
        <f t="shared" si="163"/>
        <v>250</v>
      </c>
      <c r="I326" s="124">
        <f t="shared" si="163"/>
        <v>0</v>
      </c>
      <c r="J326" s="124">
        <f t="shared" si="163"/>
        <v>250</v>
      </c>
      <c r="K326" s="125">
        <f t="shared" si="163"/>
        <v>0</v>
      </c>
      <c r="L326" s="124">
        <f t="shared" si="163"/>
        <v>0</v>
      </c>
      <c r="M326" s="124">
        <f t="shared" si="163"/>
        <v>0</v>
      </c>
      <c r="N326" s="125">
        <f t="shared" si="163"/>
        <v>250</v>
      </c>
      <c r="O326" s="125">
        <f t="shared" si="163"/>
        <v>0</v>
      </c>
      <c r="P326" s="125"/>
      <c r="Q326" s="125">
        <f t="shared" si="164"/>
        <v>0</v>
      </c>
      <c r="R326" s="124">
        <f t="shared" si="164"/>
        <v>0</v>
      </c>
      <c r="S326" s="125">
        <f t="shared" si="164"/>
        <v>200</v>
      </c>
    </row>
    <row r="327" spans="1:19" ht="31.5" customHeight="1">
      <c r="A327" s="22" t="s">
        <v>16</v>
      </c>
      <c r="B327" s="123" t="s">
        <v>17</v>
      </c>
      <c r="C327" s="124">
        <v>250</v>
      </c>
      <c r="D327" s="124"/>
      <c r="E327" s="48">
        <f>C327+D327</f>
        <v>250</v>
      </c>
      <c r="F327" s="123" t="s">
        <v>199</v>
      </c>
      <c r="G327" s="123" t="s">
        <v>17</v>
      </c>
      <c r="H327" s="124">
        <v>250</v>
      </c>
      <c r="I327" s="124"/>
      <c r="J327" s="48">
        <f>H327+I327</f>
        <v>250</v>
      </c>
      <c r="K327" s="76"/>
      <c r="L327" s="48"/>
      <c r="M327" s="48"/>
      <c r="N327" s="76">
        <f>J327+M327</f>
        <v>250</v>
      </c>
      <c r="O327" s="76"/>
      <c r="P327" s="76"/>
      <c r="Q327" s="76"/>
      <c r="R327" s="48"/>
      <c r="S327" s="76">
        <v>200</v>
      </c>
    </row>
    <row r="328" spans="1:19" ht="87.75" customHeight="1">
      <c r="A328" s="57" t="s">
        <v>354</v>
      </c>
      <c r="B328" s="60"/>
      <c r="C328" s="61">
        <f>C329</f>
        <v>14.3</v>
      </c>
      <c r="D328" s="61">
        <f>D329</f>
        <v>0</v>
      </c>
      <c r="E328" s="61">
        <f>E329</f>
        <v>14.3</v>
      </c>
      <c r="F328" s="60" t="s">
        <v>382</v>
      </c>
      <c r="G328" s="60"/>
      <c r="H328" s="61">
        <f aca="true" t="shared" si="165" ref="H328:O328">H329</f>
        <v>14.3</v>
      </c>
      <c r="I328" s="61">
        <f t="shared" si="165"/>
        <v>0</v>
      </c>
      <c r="J328" s="61">
        <f t="shared" si="165"/>
        <v>14.3</v>
      </c>
      <c r="K328" s="77">
        <f t="shared" si="165"/>
        <v>0</v>
      </c>
      <c r="L328" s="61">
        <f t="shared" si="165"/>
        <v>0</v>
      </c>
      <c r="M328" s="61">
        <f t="shared" si="165"/>
        <v>0</v>
      </c>
      <c r="N328" s="77">
        <f t="shared" si="165"/>
        <v>14.3</v>
      </c>
      <c r="O328" s="77">
        <f t="shared" si="165"/>
        <v>0</v>
      </c>
      <c r="P328" s="77"/>
      <c r="Q328" s="77">
        <f>Q329</f>
        <v>0</v>
      </c>
      <c r="R328" s="61">
        <f>R329</f>
        <v>0</v>
      </c>
      <c r="S328" s="77">
        <f>S329</f>
        <v>14.3</v>
      </c>
    </row>
    <row r="329" spans="1:19" ht="31.5" customHeight="1">
      <c r="A329" s="4" t="s">
        <v>16</v>
      </c>
      <c r="B329" s="7" t="s">
        <v>17</v>
      </c>
      <c r="C329" s="52">
        <v>14.3</v>
      </c>
      <c r="D329" s="52"/>
      <c r="E329" s="44">
        <f>C329+D329</f>
        <v>14.3</v>
      </c>
      <c r="F329" s="7" t="s">
        <v>382</v>
      </c>
      <c r="G329" s="7" t="s">
        <v>17</v>
      </c>
      <c r="H329" s="52">
        <v>14.3</v>
      </c>
      <c r="I329" s="52"/>
      <c r="J329" s="44">
        <f>H329+I329</f>
        <v>14.3</v>
      </c>
      <c r="K329" s="70"/>
      <c r="L329" s="44"/>
      <c r="M329" s="44"/>
      <c r="N329" s="70">
        <f>J329+L329</f>
        <v>14.3</v>
      </c>
      <c r="O329" s="106"/>
      <c r="P329" s="106"/>
      <c r="Q329" s="106"/>
      <c r="R329" s="107"/>
      <c r="S329" s="76">
        <v>14.3</v>
      </c>
    </row>
    <row r="330" spans="1:19" ht="15.75">
      <c r="A330" s="30" t="s">
        <v>200</v>
      </c>
      <c r="B330" s="31"/>
      <c r="C330" s="40">
        <f aca="true" t="shared" si="166" ref="C330:E331">C331</f>
        <v>10657.2</v>
      </c>
      <c r="D330" s="40">
        <f t="shared" si="166"/>
        <v>0</v>
      </c>
      <c r="E330" s="40">
        <f t="shared" si="166"/>
        <v>10657.2</v>
      </c>
      <c r="F330" s="31" t="s">
        <v>32</v>
      </c>
      <c r="G330" s="31"/>
      <c r="H330" s="40">
        <f aca="true" t="shared" si="167" ref="H330:O331">H331</f>
        <v>10657.2</v>
      </c>
      <c r="I330" s="40">
        <f t="shared" si="167"/>
        <v>0</v>
      </c>
      <c r="J330" s="40">
        <f t="shared" si="167"/>
        <v>10657.2</v>
      </c>
      <c r="K330" s="66">
        <f t="shared" si="167"/>
        <v>0</v>
      </c>
      <c r="L330" s="40">
        <f t="shared" si="167"/>
        <v>0</v>
      </c>
      <c r="M330" s="40">
        <f t="shared" si="167"/>
        <v>0</v>
      </c>
      <c r="N330" s="66">
        <f t="shared" si="167"/>
        <v>10657.2</v>
      </c>
      <c r="O330" s="98">
        <f t="shared" si="167"/>
        <v>0</v>
      </c>
      <c r="P330" s="98"/>
      <c r="Q330" s="98">
        <f aca="true" t="shared" si="168" ref="Q330:S331">Q331</f>
        <v>0</v>
      </c>
      <c r="R330" s="99">
        <f t="shared" si="168"/>
        <v>-1.4155343563970746E-15</v>
      </c>
      <c r="S330" s="134">
        <f t="shared" si="168"/>
        <v>11461.21</v>
      </c>
    </row>
    <row r="331" spans="1:19" s="34" customFormat="1" ht="31.5">
      <c r="A331" s="12" t="s">
        <v>6</v>
      </c>
      <c r="B331" s="23"/>
      <c r="C331" s="45">
        <f t="shared" si="166"/>
        <v>10657.2</v>
      </c>
      <c r="D331" s="45">
        <f t="shared" si="166"/>
        <v>0</v>
      </c>
      <c r="E331" s="45">
        <f t="shared" si="166"/>
        <v>10657.2</v>
      </c>
      <c r="F331" s="23" t="s">
        <v>201</v>
      </c>
      <c r="G331" s="23"/>
      <c r="H331" s="45">
        <f t="shared" si="167"/>
        <v>10657.2</v>
      </c>
      <c r="I331" s="45">
        <f t="shared" si="167"/>
        <v>0</v>
      </c>
      <c r="J331" s="45">
        <f t="shared" si="167"/>
        <v>10657.2</v>
      </c>
      <c r="K331" s="67">
        <f t="shared" si="167"/>
        <v>0</v>
      </c>
      <c r="L331" s="45">
        <f t="shared" si="167"/>
        <v>0</v>
      </c>
      <c r="M331" s="45">
        <f t="shared" si="167"/>
        <v>0</v>
      </c>
      <c r="N331" s="67">
        <f t="shared" si="167"/>
        <v>10657.2</v>
      </c>
      <c r="O331" s="100">
        <f t="shared" si="167"/>
        <v>0</v>
      </c>
      <c r="P331" s="100"/>
      <c r="Q331" s="100">
        <f t="shared" si="168"/>
        <v>0</v>
      </c>
      <c r="R331" s="101">
        <f t="shared" si="168"/>
        <v>-1.4155343563970746E-15</v>
      </c>
      <c r="S331" s="71">
        <f t="shared" si="168"/>
        <v>11461.21</v>
      </c>
    </row>
    <row r="332" spans="1:19" ht="31.5">
      <c r="A332" s="12" t="s">
        <v>61</v>
      </c>
      <c r="B332" s="23"/>
      <c r="C332" s="45">
        <f>C333+C336</f>
        <v>10657.2</v>
      </c>
      <c r="D332" s="45">
        <f>D333+D336</f>
        <v>0</v>
      </c>
      <c r="E332" s="45">
        <f>E333+E336</f>
        <v>10657.2</v>
      </c>
      <c r="F332" s="23" t="s">
        <v>201</v>
      </c>
      <c r="G332" s="23"/>
      <c r="H332" s="45">
        <f aca="true" t="shared" si="169" ref="H332:O332">H333+H336</f>
        <v>10657.2</v>
      </c>
      <c r="I332" s="45">
        <f t="shared" si="169"/>
        <v>0</v>
      </c>
      <c r="J332" s="45">
        <f t="shared" si="169"/>
        <v>10657.2</v>
      </c>
      <c r="K332" s="67">
        <f t="shared" si="169"/>
        <v>0</v>
      </c>
      <c r="L332" s="45">
        <f t="shared" si="169"/>
        <v>0</v>
      </c>
      <c r="M332" s="45">
        <f t="shared" si="169"/>
        <v>0</v>
      </c>
      <c r="N332" s="67">
        <f t="shared" si="169"/>
        <v>10657.2</v>
      </c>
      <c r="O332" s="100">
        <f t="shared" si="169"/>
        <v>0</v>
      </c>
      <c r="P332" s="100"/>
      <c r="Q332" s="100">
        <f>Q333+Q336</f>
        <v>0</v>
      </c>
      <c r="R332" s="101">
        <f>R333+R336</f>
        <v>-1.4155343563970746E-15</v>
      </c>
      <c r="S332" s="71">
        <f>S333+S336</f>
        <v>11461.21</v>
      </c>
    </row>
    <row r="333" spans="1:19" ht="36" customHeight="1">
      <c r="A333" s="13" t="s">
        <v>34</v>
      </c>
      <c r="B333" s="14"/>
      <c r="C333" s="43">
        <f aca="true" t="shared" si="170" ref="C333:E334">C334</f>
        <v>552</v>
      </c>
      <c r="D333" s="43">
        <f t="shared" si="170"/>
        <v>0</v>
      </c>
      <c r="E333" s="43">
        <f t="shared" si="170"/>
        <v>552</v>
      </c>
      <c r="F333" s="14" t="s">
        <v>203</v>
      </c>
      <c r="G333" s="14"/>
      <c r="H333" s="43">
        <f aca="true" t="shared" si="171" ref="H333:O334">H334</f>
        <v>552</v>
      </c>
      <c r="I333" s="43">
        <f t="shared" si="171"/>
        <v>0</v>
      </c>
      <c r="J333" s="43">
        <f t="shared" si="171"/>
        <v>552</v>
      </c>
      <c r="K333" s="69">
        <f t="shared" si="171"/>
        <v>0</v>
      </c>
      <c r="L333" s="43">
        <f t="shared" si="171"/>
        <v>0</v>
      </c>
      <c r="M333" s="43">
        <f t="shared" si="171"/>
        <v>0</v>
      </c>
      <c r="N333" s="69">
        <f t="shared" si="171"/>
        <v>552</v>
      </c>
      <c r="O333" s="104">
        <f t="shared" si="171"/>
        <v>0</v>
      </c>
      <c r="P333" s="104"/>
      <c r="Q333" s="104">
        <f aca="true" t="shared" si="172" ref="Q333:S334">Q334</f>
        <v>0</v>
      </c>
      <c r="R333" s="105">
        <f t="shared" si="172"/>
        <v>0</v>
      </c>
      <c r="S333" s="73">
        <f t="shared" si="172"/>
        <v>1074.3</v>
      </c>
    </row>
    <row r="334" spans="1:19" ht="50.25" customHeight="1">
      <c r="A334" s="4" t="s">
        <v>7</v>
      </c>
      <c r="B334" s="5"/>
      <c r="C334" s="44">
        <f t="shared" si="170"/>
        <v>552</v>
      </c>
      <c r="D334" s="44">
        <f t="shared" si="170"/>
        <v>0</v>
      </c>
      <c r="E334" s="44">
        <f t="shared" si="170"/>
        <v>552</v>
      </c>
      <c r="F334" s="5" t="s">
        <v>204</v>
      </c>
      <c r="G334" s="5"/>
      <c r="H334" s="44">
        <f t="shared" si="171"/>
        <v>552</v>
      </c>
      <c r="I334" s="44">
        <f t="shared" si="171"/>
        <v>0</v>
      </c>
      <c r="J334" s="44">
        <f t="shared" si="171"/>
        <v>552</v>
      </c>
      <c r="K334" s="70">
        <f t="shared" si="171"/>
        <v>0</v>
      </c>
      <c r="L334" s="44">
        <f t="shared" si="171"/>
        <v>0</v>
      </c>
      <c r="M334" s="44">
        <f t="shared" si="171"/>
        <v>0</v>
      </c>
      <c r="N334" s="70">
        <f t="shared" si="171"/>
        <v>552</v>
      </c>
      <c r="O334" s="106">
        <f t="shared" si="171"/>
        <v>0</v>
      </c>
      <c r="P334" s="106"/>
      <c r="Q334" s="106">
        <f t="shared" si="172"/>
        <v>0</v>
      </c>
      <c r="R334" s="107">
        <f t="shared" si="172"/>
        <v>0</v>
      </c>
      <c r="S334" s="76">
        <f t="shared" si="172"/>
        <v>1074.3</v>
      </c>
    </row>
    <row r="335" spans="1:19" ht="39" customHeight="1">
      <c r="A335" s="4" t="s">
        <v>16</v>
      </c>
      <c r="B335" s="5" t="s">
        <v>17</v>
      </c>
      <c r="C335" s="44">
        <v>552</v>
      </c>
      <c r="D335" s="44"/>
      <c r="E335" s="44">
        <f>C335+D335</f>
        <v>552</v>
      </c>
      <c r="F335" s="5" t="s">
        <v>204</v>
      </c>
      <c r="G335" s="5" t="s">
        <v>17</v>
      </c>
      <c r="H335" s="44">
        <v>552</v>
      </c>
      <c r="I335" s="44"/>
      <c r="J335" s="44">
        <f>H335+I335</f>
        <v>552</v>
      </c>
      <c r="K335" s="70"/>
      <c r="L335" s="44"/>
      <c r="M335" s="44"/>
      <c r="N335" s="70">
        <f>J335+M335</f>
        <v>552</v>
      </c>
      <c r="O335" s="106"/>
      <c r="P335" s="106"/>
      <c r="Q335" s="106"/>
      <c r="R335" s="107"/>
      <c r="S335" s="76">
        <v>1074.3</v>
      </c>
    </row>
    <row r="336" spans="1:19" ht="49.5" customHeight="1">
      <c r="A336" s="13" t="s">
        <v>33</v>
      </c>
      <c r="B336" s="14"/>
      <c r="C336" s="43">
        <f>C337</f>
        <v>10105.2</v>
      </c>
      <c r="D336" s="43">
        <f>D337</f>
        <v>0</v>
      </c>
      <c r="E336" s="43">
        <f>E337</f>
        <v>10105.2</v>
      </c>
      <c r="F336" s="14" t="s">
        <v>205</v>
      </c>
      <c r="G336" s="14"/>
      <c r="H336" s="43">
        <f aca="true" t="shared" si="173" ref="H336:O336">H337</f>
        <v>10105.2</v>
      </c>
      <c r="I336" s="43">
        <f t="shared" si="173"/>
        <v>0</v>
      </c>
      <c r="J336" s="43">
        <f t="shared" si="173"/>
        <v>10105.2</v>
      </c>
      <c r="K336" s="69">
        <f t="shared" si="173"/>
        <v>0</v>
      </c>
      <c r="L336" s="43">
        <f t="shared" si="173"/>
        <v>0</v>
      </c>
      <c r="M336" s="43">
        <f t="shared" si="173"/>
        <v>0</v>
      </c>
      <c r="N336" s="69">
        <f t="shared" si="173"/>
        <v>10105.2</v>
      </c>
      <c r="O336" s="104">
        <f t="shared" si="173"/>
        <v>0</v>
      </c>
      <c r="P336" s="104"/>
      <c r="Q336" s="104">
        <f>Q337</f>
        <v>0</v>
      </c>
      <c r="R336" s="105">
        <f>R337</f>
        <v>-1.4155343563970746E-15</v>
      </c>
      <c r="S336" s="73">
        <f>S337</f>
        <v>10386.91</v>
      </c>
    </row>
    <row r="337" spans="1:19" ht="36" customHeight="1">
      <c r="A337" s="4" t="s">
        <v>187</v>
      </c>
      <c r="B337" s="9"/>
      <c r="C337" s="42">
        <f>C338+C339+C341</f>
        <v>10105.2</v>
      </c>
      <c r="D337" s="42">
        <f>D338+D339+D341</f>
        <v>0</v>
      </c>
      <c r="E337" s="42">
        <f>E338+E339+E341</f>
        <v>10105.2</v>
      </c>
      <c r="F337" s="9" t="s">
        <v>206</v>
      </c>
      <c r="G337" s="9"/>
      <c r="H337" s="42">
        <f>H338+H339+H341</f>
        <v>10105.2</v>
      </c>
      <c r="I337" s="42">
        <f>I338+I339+I341</f>
        <v>0</v>
      </c>
      <c r="J337" s="42">
        <f aca="true" t="shared" si="174" ref="J337:O337">J338+J339+J341+J340</f>
        <v>10105.2</v>
      </c>
      <c r="K337" s="42">
        <f t="shared" si="174"/>
        <v>0</v>
      </c>
      <c r="L337" s="42">
        <f t="shared" si="174"/>
        <v>0</v>
      </c>
      <c r="M337" s="42">
        <f t="shared" si="174"/>
        <v>0</v>
      </c>
      <c r="N337" s="68">
        <f t="shared" si="174"/>
        <v>10105.2</v>
      </c>
      <c r="O337" s="103">
        <f t="shared" si="174"/>
        <v>0</v>
      </c>
      <c r="P337" s="103"/>
      <c r="Q337" s="102">
        <f>Q338+Q339+Q341+Q340</f>
        <v>0</v>
      </c>
      <c r="R337" s="103">
        <f>R338+R339+R341+R340</f>
        <v>-1.4155343563970746E-15</v>
      </c>
      <c r="S337" s="75">
        <f>S338+S339+S341+S340</f>
        <v>10386.91</v>
      </c>
    </row>
    <row r="338" spans="1:19" ht="99" customHeight="1">
      <c r="A338" s="4" t="s">
        <v>14</v>
      </c>
      <c r="B338" s="5" t="s">
        <v>15</v>
      </c>
      <c r="C338" s="44">
        <f>6814.6+2058</f>
        <v>8872.6</v>
      </c>
      <c r="D338" s="44"/>
      <c r="E338" s="44">
        <f>C338+D338</f>
        <v>8872.6</v>
      </c>
      <c r="F338" s="5" t="s">
        <v>206</v>
      </c>
      <c r="G338" s="5" t="s">
        <v>15</v>
      </c>
      <c r="H338" s="44">
        <f>6814.6+2058</f>
        <v>8872.6</v>
      </c>
      <c r="I338" s="44"/>
      <c r="J338" s="44">
        <f>H338+I338</f>
        <v>8872.6</v>
      </c>
      <c r="K338" s="70"/>
      <c r="L338" s="44"/>
      <c r="M338" s="44">
        <v>-49.66</v>
      </c>
      <c r="N338" s="70">
        <f>J338+M338</f>
        <v>8822.94</v>
      </c>
      <c r="O338" s="106"/>
      <c r="P338" s="106"/>
      <c r="Q338" s="106"/>
      <c r="R338" s="107">
        <v>-51.6</v>
      </c>
      <c r="S338" s="76">
        <v>8969.67</v>
      </c>
    </row>
    <row r="339" spans="1:19" ht="33.75" customHeight="1">
      <c r="A339" s="4" t="s">
        <v>16</v>
      </c>
      <c r="B339" s="5" t="s">
        <v>17</v>
      </c>
      <c r="C339" s="44">
        <v>1210.2</v>
      </c>
      <c r="D339" s="44"/>
      <c r="E339" s="44">
        <f>C339+D339</f>
        <v>1210.2</v>
      </c>
      <c r="F339" s="5" t="s">
        <v>206</v>
      </c>
      <c r="G339" s="5" t="s">
        <v>17</v>
      </c>
      <c r="H339" s="44">
        <v>1210.2</v>
      </c>
      <c r="I339" s="44"/>
      <c r="J339" s="44">
        <f>H339+I339</f>
        <v>1210.2</v>
      </c>
      <c r="K339" s="70"/>
      <c r="L339" s="44"/>
      <c r="M339" s="44"/>
      <c r="N339" s="70">
        <f>J339+M339</f>
        <v>1210.2</v>
      </c>
      <c r="O339" s="106"/>
      <c r="P339" s="106"/>
      <c r="Q339" s="106"/>
      <c r="R339" s="107">
        <v>51.5</v>
      </c>
      <c r="S339" s="76">
        <v>1360.72</v>
      </c>
    </row>
    <row r="340" spans="1:19" ht="33.75" customHeight="1">
      <c r="A340" s="4" t="s">
        <v>24</v>
      </c>
      <c r="B340" s="5"/>
      <c r="C340" s="44"/>
      <c r="D340" s="44"/>
      <c r="E340" s="44"/>
      <c r="F340" s="5" t="s">
        <v>206</v>
      </c>
      <c r="G340" s="5" t="s">
        <v>25</v>
      </c>
      <c r="H340" s="44"/>
      <c r="I340" s="44"/>
      <c r="J340" s="44"/>
      <c r="K340" s="70"/>
      <c r="L340" s="44"/>
      <c r="M340" s="44">
        <v>49.66</v>
      </c>
      <c r="N340" s="70">
        <f>J340+M340</f>
        <v>49.66</v>
      </c>
      <c r="O340" s="106"/>
      <c r="P340" s="106"/>
      <c r="Q340" s="106"/>
      <c r="R340" s="107"/>
      <c r="S340" s="76">
        <v>49.66</v>
      </c>
    </row>
    <row r="341" spans="1:19" ht="23.25" customHeight="1">
      <c r="A341" s="4" t="s">
        <v>58</v>
      </c>
      <c r="B341" s="5" t="s">
        <v>19</v>
      </c>
      <c r="C341" s="44">
        <v>22.4</v>
      </c>
      <c r="D341" s="44"/>
      <c r="E341" s="44">
        <f>C341+D341</f>
        <v>22.4</v>
      </c>
      <c r="F341" s="5" t="s">
        <v>206</v>
      </c>
      <c r="G341" s="5" t="s">
        <v>19</v>
      </c>
      <c r="H341" s="44">
        <v>22.4</v>
      </c>
      <c r="I341" s="44"/>
      <c r="J341" s="44">
        <f>H341+I341</f>
        <v>22.4</v>
      </c>
      <c r="K341" s="70"/>
      <c r="L341" s="44"/>
      <c r="M341" s="44"/>
      <c r="N341" s="70">
        <f>J341+M341</f>
        <v>22.4</v>
      </c>
      <c r="O341" s="106"/>
      <c r="P341" s="106"/>
      <c r="Q341" s="106"/>
      <c r="R341" s="107">
        <v>0.1</v>
      </c>
      <c r="S341" s="76">
        <v>6.86</v>
      </c>
    </row>
    <row r="342" spans="1:19" ht="15.75">
      <c r="A342" s="32" t="s">
        <v>207</v>
      </c>
      <c r="B342" s="33"/>
      <c r="C342" s="54">
        <f aca="true" t="shared" si="175" ref="C342:E343">C343</f>
        <v>6501.2</v>
      </c>
      <c r="D342" s="54">
        <f t="shared" si="175"/>
        <v>0</v>
      </c>
      <c r="E342" s="54">
        <f t="shared" si="175"/>
        <v>6501.2</v>
      </c>
      <c r="F342" s="33" t="s">
        <v>37</v>
      </c>
      <c r="G342" s="33"/>
      <c r="H342" s="54">
        <f aca="true" t="shared" si="176" ref="H342:O343">H343</f>
        <v>6501.2</v>
      </c>
      <c r="I342" s="54">
        <f t="shared" si="176"/>
        <v>0</v>
      </c>
      <c r="J342" s="54">
        <f t="shared" si="176"/>
        <v>6501.2</v>
      </c>
      <c r="K342" s="80">
        <f t="shared" si="176"/>
        <v>0</v>
      </c>
      <c r="L342" s="54">
        <f t="shared" si="176"/>
        <v>0</v>
      </c>
      <c r="M342" s="54">
        <f t="shared" si="176"/>
        <v>0</v>
      </c>
      <c r="N342" s="80">
        <f t="shared" si="176"/>
        <v>6501.2</v>
      </c>
      <c r="O342" s="116">
        <f t="shared" si="176"/>
        <v>0</v>
      </c>
      <c r="P342" s="116"/>
      <c r="Q342" s="116">
        <f aca="true" t="shared" si="177" ref="Q342:S343">Q343</f>
        <v>0</v>
      </c>
      <c r="R342" s="117">
        <f t="shared" si="177"/>
        <v>193</v>
      </c>
      <c r="S342" s="136">
        <f t="shared" si="177"/>
        <v>5977.2</v>
      </c>
    </row>
    <row r="343" spans="1:19" s="34" customFormat="1" ht="15.75">
      <c r="A343" s="12" t="s">
        <v>36</v>
      </c>
      <c r="B343" s="23"/>
      <c r="C343" s="45">
        <f t="shared" si="175"/>
        <v>6501.2</v>
      </c>
      <c r="D343" s="45">
        <f t="shared" si="175"/>
        <v>0</v>
      </c>
      <c r="E343" s="45">
        <f t="shared" si="175"/>
        <v>6501.2</v>
      </c>
      <c r="F343" s="23" t="s">
        <v>209</v>
      </c>
      <c r="G343" s="23"/>
      <c r="H343" s="45">
        <f t="shared" si="176"/>
        <v>6501.2</v>
      </c>
      <c r="I343" s="45">
        <f t="shared" si="176"/>
        <v>0</v>
      </c>
      <c r="J343" s="45">
        <f t="shared" si="176"/>
        <v>6501.2</v>
      </c>
      <c r="K343" s="67">
        <f t="shared" si="176"/>
        <v>0</v>
      </c>
      <c r="L343" s="45">
        <f t="shared" si="176"/>
        <v>0</v>
      </c>
      <c r="M343" s="45">
        <f t="shared" si="176"/>
        <v>0</v>
      </c>
      <c r="N343" s="67">
        <f t="shared" si="176"/>
        <v>6501.2</v>
      </c>
      <c r="O343" s="100">
        <f t="shared" si="176"/>
        <v>0</v>
      </c>
      <c r="P343" s="100"/>
      <c r="Q343" s="100">
        <f t="shared" si="177"/>
        <v>0</v>
      </c>
      <c r="R343" s="101">
        <f t="shared" si="177"/>
        <v>193</v>
      </c>
      <c r="S343" s="71">
        <f t="shared" si="177"/>
        <v>5977.2</v>
      </c>
    </row>
    <row r="344" spans="1:19" ht="31.5">
      <c r="A344" s="10" t="s">
        <v>61</v>
      </c>
      <c r="B344" s="9"/>
      <c r="C344" s="42">
        <f>C345+C349</f>
        <v>6501.2</v>
      </c>
      <c r="D344" s="42">
        <f>D345+D349</f>
        <v>0</v>
      </c>
      <c r="E344" s="42">
        <f>E345+E349</f>
        <v>6501.2</v>
      </c>
      <c r="F344" s="9" t="s">
        <v>209</v>
      </c>
      <c r="G344" s="9"/>
      <c r="H344" s="42">
        <f aca="true" t="shared" si="178" ref="H344:O344">H345+H349</f>
        <v>6501.2</v>
      </c>
      <c r="I344" s="42">
        <f t="shared" si="178"/>
        <v>0</v>
      </c>
      <c r="J344" s="42">
        <f t="shared" si="178"/>
        <v>6501.2</v>
      </c>
      <c r="K344" s="68">
        <f t="shared" si="178"/>
        <v>0</v>
      </c>
      <c r="L344" s="42">
        <f t="shared" si="178"/>
        <v>0</v>
      </c>
      <c r="M344" s="42">
        <f t="shared" si="178"/>
        <v>0</v>
      </c>
      <c r="N344" s="68">
        <f t="shared" si="178"/>
        <v>6501.2</v>
      </c>
      <c r="O344" s="102">
        <f t="shared" si="178"/>
        <v>0</v>
      </c>
      <c r="P344" s="102"/>
      <c r="Q344" s="102">
        <f>Q345+Q349</f>
        <v>0</v>
      </c>
      <c r="R344" s="103">
        <f>R345+R349</f>
        <v>193</v>
      </c>
      <c r="S344" s="75">
        <f>S345+S349</f>
        <v>5977.2</v>
      </c>
    </row>
    <row r="345" spans="1:19" ht="47.25">
      <c r="A345" s="13" t="s">
        <v>311</v>
      </c>
      <c r="B345" s="14"/>
      <c r="C345" s="43">
        <f>C346</f>
        <v>4155.2</v>
      </c>
      <c r="D345" s="43">
        <f>D346</f>
        <v>0</v>
      </c>
      <c r="E345" s="43">
        <f>E346</f>
        <v>4155.2</v>
      </c>
      <c r="F345" s="14" t="s">
        <v>210</v>
      </c>
      <c r="G345" s="14"/>
      <c r="H345" s="43">
        <f aca="true" t="shared" si="179" ref="H345:O345">H346</f>
        <v>4155.2</v>
      </c>
      <c r="I345" s="43">
        <f t="shared" si="179"/>
        <v>0</v>
      </c>
      <c r="J345" s="43">
        <f t="shared" si="179"/>
        <v>4155.2</v>
      </c>
      <c r="K345" s="69">
        <f t="shared" si="179"/>
        <v>0</v>
      </c>
      <c r="L345" s="43">
        <f t="shared" si="179"/>
        <v>0</v>
      </c>
      <c r="M345" s="43">
        <f t="shared" si="179"/>
        <v>0</v>
      </c>
      <c r="N345" s="69">
        <f t="shared" si="179"/>
        <v>4155.2</v>
      </c>
      <c r="O345" s="104">
        <f t="shared" si="179"/>
        <v>0</v>
      </c>
      <c r="P345" s="104"/>
      <c r="Q345" s="104">
        <f>Q346</f>
        <v>0</v>
      </c>
      <c r="R345" s="105">
        <f>R346</f>
        <v>0</v>
      </c>
      <c r="S345" s="73">
        <f>S346</f>
        <v>4438.2</v>
      </c>
    </row>
    <row r="346" spans="1:19" ht="31.5">
      <c r="A346" s="4" t="s">
        <v>208</v>
      </c>
      <c r="B346" s="5"/>
      <c r="C346" s="44">
        <f>C347+C348</f>
        <v>4155.2</v>
      </c>
      <c r="D346" s="44">
        <f>D347+D348</f>
        <v>0</v>
      </c>
      <c r="E346" s="44">
        <f>E347+E348</f>
        <v>4155.2</v>
      </c>
      <c r="F346" s="5" t="s">
        <v>211</v>
      </c>
      <c r="G346" s="5"/>
      <c r="H346" s="44">
        <f aca="true" t="shared" si="180" ref="H346:O346">H347+H348</f>
        <v>4155.2</v>
      </c>
      <c r="I346" s="44">
        <f t="shared" si="180"/>
        <v>0</v>
      </c>
      <c r="J346" s="44">
        <f t="shared" si="180"/>
        <v>4155.2</v>
      </c>
      <c r="K346" s="70">
        <f t="shared" si="180"/>
        <v>0</v>
      </c>
      <c r="L346" s="44">
        <f t="shared" si="180"/>
        <v>0</v>
      </c>
      <c r="M346" s="44">
        <f t="shared" si="180"/>
        <v>0</v>
      </c>
      <c r="N346" s="70">
        <f t="shared" si="180"/>
        <v>4155.2</v>
      </c>
      <c r="O346" s="106">
        <f t="shared" si="180"/>
        <v>0</v>
      </c>
      <c r="P346" s="106"/>
      <c r="Q346" s="106">
        <f>Q347+Q348</f>
        <v>0</v>
      </c>
      <c r="R346" s="107">
        <f>R347+R348</f>
        <v>0</v>
      </c>
      <c r="S346" s="76">
        <f>S347+S348</f>
        <v>4438.2</v>
      </c>
    </row>
    <row r="347" spans="1:19" ht="79.5" customHeight="1">
      <c r="A347" s="4" t="s">
        <v>14</v>
      </c>
      <c r="B347" s="5" t="s">
        <v>15</v>
      </c>
      <c r="C347" s="44">
        <f>3153+952.2</f>
        <v>4105.2</v>
      </c>
      <c r="D347" s="44"/>
      <c r="E347" s="44">
        <f>C347+D347</f>
        <v>4105.2</v>
      </c>
      <c r="F347" s="5" t="s">
        <v>211</v>
      </c>
      <c r="G347" s="5" t="s">
        <v>15</v>
      </c>
      <c r="H347" s="44">
        <f>3153+952.2</f>
        <v>4105.2</v>
      </c>
      <c r="I347" s="44"/>
      <c r="J347" s="44">
        <f>H347+I347</f>
        <v>4105.2</v>
      </c>
      <c r="K347" s="70"/>
      <c r="L347" s="44"/>
      <c r="M347" s="44"/>
      <c r="N347" s="70">
        <f>J347+M347</f>
        <v>4105.2</v>
      </c>
      <c r="O347" s="106"/>
      <c r="P347" s="106"/>
      <c r="Q347" s="106"/>
      <c r="R347" s="107"/>
      <c r="S347" s="76">
        <v>4413.22</v>
      </c>
    </row>
    <row r="348" spans="1:19" ht="31.5">
      <c r="A348" s="4" t="s">
        <v>16</v>
      </c>
      <c r="B348" s="5" t="s">
        <v>17</v>
      </c>
      <c r="C348" s="44">
        <v>50</v>
      </c>
      <c r="D348" s="44"/>
      <c r="E348" s="44">
        <f>C348+D348</f>
        <v>50</v>
      </c>
      <c r="F348" s="5" t="s">
        <v>211</v>
      </c>
      <c r="G348" s="5" t="s">
        <v>17</v>
      </c>
      <c r="H348" s="44">
        <v>50</v>
      </c>
      <c r="I348" s="44"/>
      <c r="J348" s="44">
        <f>H348+I348</f>
        <v>50</v>
      </c>
      <c r="K348" s="70"/>
      <c r="L348" s="44"/>
      <c r="M348" s="44"/>
      <c r="N348" s="70">
        <f>J348+M348</f>
        <v>50</v>
      </c>
      <c r="O348" s="106"/>
      <c r="P348" s="106"/>
      <c r="Q348" s="106"/>
      <c r="R348" s="107"/>
      <c r="S348" s="76">
        <v>24.98</v>
      </c>
    </row>
    <row r="349" spans="1:19" ht="47.25">
      <c r="A349" s="28" t="s">
        <v>51</v>
      </c>
      <c r="B349" s="23"/>
      <c r="C349" s="45">
        <f aca="true" t="shared" si="181" ref="C349:E350">C350</f>
        <v>2346</v>
      </c>
      <c r="D349" s="45">
        <f t="shared" si="181"/>
        <v>0</v>
      </c>
      <c r="E349" s="45">
        <f t="shared" si="181"/>
        <v>2346</v>
      </c>
      <c r="F349" s="23" t="s">
        <v>213</v>
      </c>
      <c r="G349" s="23"/>
      <c r="H349" s="45">
        <f aca="true" t="shared" si="182" ref="H349:O350">H350</f>
        <v>2346</v>
      </c>
      <c r="I349" s="45">
        <f t="shared" si="182"/>
        <v>0</v>
      </c>
      <c r="J349" s="45">
        <f t="shared" si="182"/>
        <v>2346</v>
      </c>
      <c r="K349" s="67">
        <f t="shared" si="182"/>
        <v>0</v>
      </c>
      <c r="L349" s="45">
        <f t="shared" si="182"/>
        <v>0</v>
      </c>
      <c r="M349" s="45">
        <f t="shared" si="182"/>
        <v>0</v>
      </c>
      <c r="N349" s="67">
        <f t="shared" si="182"/>
        <v>2346</v>
      </c>
      <c r="O349" s="100">
        <f t="shared" si="182"/>
        <v>0</v>
      </c>
      <c r="P349" s="100"/>
      <c r="Q349" s="100">
        <f aca="true" t="shared" si="183" ref="Q349:S350">Q350</f>
        <v>0</v>
      </c>
      <c r="R349" s="101">
        <f t="shared" si="183"/>
        <v>193</v>
      </c>
      <c r="S349" s="71">
        <f t="shared" si="183"/>
        <v>1539</v>
      </c>
    </row>
    <row r="350" spans="1:19" ht="80.25" customHeight="1">
      <c r="A350" s="26" t="s">
        <v>38</v>
      </c>
      <c r="B350" s="27"/>
      <c r="C350" s="51">
        <f t="shared" si="181"/>
        <v>2346</v>
      </c>
      <c r="D350" s="51">
        <f t="shared" si="181"/>
        <v>0</v>
      </c>
      <c r="E350" s="51">
        <f t="shared" si="181"/>
        <v>2346</v>
      </c>
      <c r="F350" s="27" t="s">
        <v>214</v>
      </c>
      <c r="G350" s="27"/>
      <c r="H350" s="51">
        <f t="shared" si="182"/>
        <v>2346</v>
      </c>
      <c r="I350" s="51">
        <f t="shared" si="182"/>
        <v>0</v>
      </c>
      <c r="J350" s="51">
        <f t="shared" si="182"/>
        <v>2346</v>
      </c>
      <c r="K350" s="81">
        <f t="shared" si="182"/>
        <v>0</v>
      </c>
      <c r="L350" s="51">
        <f t="shared" si="182"/>
        <v>0</v>
      </c>
      <c r="M350" s="51">
        <f t="shared" si="182"/>
        <v>0</v>
      </c>
      <c r="N350" s="81">
        <f t="shared" si="182"/>
        <v>2346</v>
      </c>
      <c r="O350" s="110">
        <f t="shared" si="182"/>
        <v>0</v>
      </c>
      <c r="P350" s="110"/>
      <c r="Q350" s="110">
        <f t="shared" si="183"/>
        <v>0</v>
      </c>
      <c r="R350" s="111">
        <f t="shared" si="183"/>
        <v>193</v>
      </c>
      <c r="S350" s="74">
        <f t="shared" si="183"/>
        <v>1539</v>
      </c>
    </row>
    <row r="351" spans="1:19" ht="31.5">
      <c r="A351" s="26" t="s">
        <v>16</v>
      </c>
      <c r="B351" s="27" t="s">
        <v>17</v>
      </c>
      <c r="C351" s="51">
        <f>650+196+1500</f>
        <v>2346</v>
      </c>
      <c r="D351" s="51"/>
      <c r="E351" s="44">
        <f>C351+D351</f>
        <v>2346</v>
      </c>
      <c r="F351" s="27" t="s">
        <v>214</v>
      </c>
      <c r="G351" s="27" t="s">
        <v>17</v>
      </c>
      <c r="H351" s="51">
        <f>650+196+1500</f>
        <v>2346</v>
      </c>
      <c r="I351" s="51"/>
      <c r="J351" s="44">
        <f>H351+I351</f>
        <v>2346</v>
      </c>
      <c r="K351" s="70"/>
      <c r="L351" s="44"/>
      <c r="M351" s="44"/>
      <c r="N351" s="70">
        <f>J351+M351</f>
        <v>2346</v>
      </c>
      <c r="O351" s="106"/>
      <c r="P351" s="106"/>
      <c r="Q351" s="106"/>
      <c r="R351" s="107">
        <v>193</v>
      </c>
      <c r="S351" s="76">
        <v>1539</v>
      </c>
    </row>
    <row r="352" spans="1:19" ht="15.75">
      <c r="A352" s="30" t="s">
        <v>269</v>
      </c>
      <c r="B352" s="31"/>
      <c r="C352" s="40">
        <f>C353+C371</f>
        <v>2600</v>
      </c>
      <c r="D352" s="40">
        <f>D353+D371</f>
        <v>0</v>
      </c>
      <c r="E352" s="40">
        <f>E353+E371</f>
        <v>2600</v>
      </c>
      <c r="F352" s="31" t="s">
        <v>45</v>
      </c>
      <c r="G352" s="31"/>
      <c r="H352" s="40">
        <f aca="true" t="shared" si="184" ref="H352:O352">H353+H371</f>
        <v>2600</v>
      </c>
      <c r="I352" s="40">
        <f t="shared" si="184"/>
        <v>0</v>
      </c>
      <c r="J352" s="40">
        <f t="shared" si="184"/>
        <v>2600</v>
      </c>
      <c r="K352" s="66">
        <f t="shared" si="184"/>
        <v>0</v>
      </c>
      <c r="L352" s="40">
        <f t="shared" si="184"/>
        <v>0</v>
      </c>
      <c r="M352" s="40">
        <f t="shared" si="184"/>
        <v>0</v>
      </c>
      <c r="N352" s="66">
        <f t="shared" si="184"/>
        <v>2600</v>
      </c>
      <c r="O352" s="98">
        <f t="shared" si="184"/>
        <v>0</v>
      </c>
      <c r="P352" s="98"/>
      <c r="Q352" s="98">
        <f>Q353+Q371</f>
        <v>0</v>
      </c>
      <c r="R352" s="99" t="e">
        <f>R353+R371</f>
        <v>#REF!</v>
      </c>
      <c r="S352" s="134">
        <f>S353+S371</f>
        <v>5113.16</v>
      </c>
    </row>
    <row r="353" spans="1:19" ht="47.25">
      <c r="A353" s="15" t="s">
        <v>212</v>
      </c>
      <c r="B353" s="16"/>
      <c r="C353" s="46">
        <f>C354+C357</f>
        <v>2350</v>
      </c>
      <c r="D353" s="46">
        <f>D354+D357</f>
        <v>0</v>
      </c>
      <c r="E353" s="46">
        <f>E354+E357</f>
        <v>2350</v>
      </c>
      <c r="F353" s="16" t="s">
        <v>251</v>
      </c>
      <c r="G353" s="16"/>
      <c r="H353" s="46">
        <f aca="true" t="shared" si="185" ref="H353:O353">H354+H357</f>
        <v>2350</v>
      </c>
      <c r="I353" s="46">
        <f t="shared" si="185"/>
        <v>0</v>
      </c>
      <c r="J353" s="46">
        <f t="shared" si="185"/>
        <v>2350</v>
      </c>
      <c r="K353" s="71">
        <f t="shared" si="185"/>
        <v>0</v>
      </c>
      <c r="L353" s="46">
        <f t="shared" si="185"/>
        <v>0</v>
      </c>
      <c r="M353" s="46">
        <f t="shared" si="185"/>
        <v>0</v>
      </c>
      <c r="N353" s="71">
        <f t="shared" si="185"/>
        <v>2350</v>
      </c>
      <c r="O353" s="71">
        <f t="shared" si="185"/>
        <v>0</v>
      </c>
      <c r="P353" s="71"/>
      <c r="Q353" s="71">
        <f>Q354+Q357</f>
        <v>0</v>
      </c>
      <c r="R353" s="46" t="e">
        <f>R354+R357+#REF!</f>
        <v>#REF!</v>
      </c>
      <c r="S353" s="71">
        <f>S354+S357+S365+S368</f>
        <v>4863.16</v>
      </c>
    </row>
    <row r="354" spans="1:19" ht="31.5">
      <c r="A354" s="19" t="s">
        <v>215</v>
      </c>
      <c r="B354" s="18"/>
      <c r="C354" s="47">
        <f aca="true" t="shared" si="186" ref="C354:E355">C355</f>
        <v>1050</v>
      </c>
      <c r="D354" s="47">
        <f t="shared" si="186"/>
        <v>0</v>
      </c>
      <c r="E354" s="47">
        <f t="shared" si="186"/>
        <v>1050</v>
      </c>
      <c r="F354" s="18" t="s">
        <v>252</v>
      </c>
      <c r="G354" s="18"/>
      <c r="H354" s="47">
        <f aca="true" t="shared" si="187" ref="H354:O355">H355</f>
        <v>1050</v>
      </c>
      <c r="I354" s="47">
        <f t="shared" si="187"/>
        <v>0</v>
      </c>
      <c r="J354" s="47">
        <f t="shared" si="187"/>
        <v>1050</v>
      </c>
      <c r="K354" s="73">
        <f t="shared" si="187"/>
        <v>0</v>
      </c>
      <c r="L354" s="47">
        <f t="shared" si="187"/>
        <v>0</v>
      </c>
      <c r="M354" s="47">
        <f t="shared" si="187"/>
        <v>0</v>
      </c>
      <c r="N354" s="73">
        <f t="shared" si="187"/>
        <v>1050</v>
      </c>
      <c r="O354" s="73">
        <f t="shared" si="187"/>
        <v>0</v>
      </c>
      <c r="P354" s="73"/>
      <c r="Q354" s="73">
        <f aca="true" t="shared" si="188" ref="Q354:S355">Q355</f>
        <v>0</v>
      </c>
      <c r="R354" s="47">
        <f t="shared" si="188"/>
        <v>0</v>
      </c>
      <c r="S354" s="73">
        <f t="shared" si="188"/>
        <v>1050</v>
      </c>
    </row>
    <row r="355" spans="1:19" ht="94.5" customHeight="1">
      <c r="A355" s="22" t="s">
        <v>216</v>
      </c>
      <c r="B355" s="20"/>
      <c r="C355" s="48">
        <f t="shared" si="186"/>
        <v>1050</v>
      </c>
      <c r="D355" s="48">
        <f t="shared" si="186"/>
        <v>0</v>
      </c>
      <c r="E355" s="48">
        <f t="shared" si="186"/>
        <v>1050</v>
      </c>
      <c r="F355" s="20" t="s">
        <v>253</v>
      </c>
      <c r="G355" s="20"/>
      <c r="H355" s="48">
        <f t="shared" si="187"/>
        <v>1050</v>
      </c>
      <c r="I355" s="48">
        <f t="shared" si="187"/>
        <v>0</v>
      </c>
      <c r="J355" s="48">
        <f t="shared" si="187"/>
        <v>1050</v>
      </c>
      <c r="K355" s="76">
        <f t="shared" si="187"/>
        <v>0</v>
      </c>
      <c r="L355" s="48">
        <f t="shared" si="187"/>
        <v>0</v>
      </c>
      <c r="M355" s="48">
        <f t="shared" si="187"/>
        <v>0</v>
      </c>
      <c r="N355" s="76">
        <f t="shared" si="187"/>
        <v>1050</v>
      </c>
      <c r="O355" s="76">
        <f t="shared" si="187"/>
        <v>0</v>
      </c>
      <c r="P355" s="76"/>
      <c r="Q355" s="76">
        <f t="shared" si="188"/>
        <v>0</v>
      </c>
      <c r="R355" s="48">
        <f t="shared" si="188"/>
        <v>0</v>
      </c>
      <c r="S355" s="76">
        <f t="shared" si="188"/>
        <v>1050</v>
      </c>
    </row>
    <row r="356" spans="1:19" ht="31.5">
      <c r="A356" s="22" t="s">
        <v>16</v>
      </c>
      <c r="B356" s="20" t="s">
        <v>17</v>
      </c>
      <c r="C356" s="48">
        <v>1050</v>
      </c>
      <c r="D356" s="48"/>
      <c r="E356" s="48">
        <f>C356+D356</f>
        <v>1050</v>
      </c>
      <c r="F356" s="20" t="s">
        <v>253</v>
      </c>
      <c r="G356" s="20" t="s">
        <v>17</v>
      </c>
      <c r="H356" s="48">
        <v>1050</v>
      </c>
      <c r="I356" s="48"/>
      <c r="J356" s="48">
        <f>H356+I356</f>
        <v>1050</v>
      </c>
      <c r="K356" s="76"/>
      <c r="L356" s="48"/>
      <c r="M356" s="48"/>
      <c r="N356" s="76">
        <f>J356+M356</f>
        <v>1050</v>
      </c>
      <c r="O356" s="76"/>
      <c r="P356" s="76"/>
      <c r="Q356" s="76"/>
      <c r="R356" s="48"/>
      <c r="S356" s="76">
        <v>1050</v>
      </c>
    </row>
    <row r="357" spans="1:19" ht="97.5" customHeight="1">
      <c r="A357" s="19" t="s">
        <v>218</v>
      </c>
      <c r="B357" s="18"/>
      <c r="C357" s="47">
        <f>C358+C361+C363</f>
        <v>1300</v>
      </c>
      <c r="D357" s="47">
        <f>D358+D361+D363</f>
        <v>0</v>
      </c>
      <c r="E357" s="47">
        <f>E358+E361+E363</f>
        <v>1300</v>
      </c>
      <c r="F357" s="18" t="s">
        <v>254</v>
      </c>
      <c r="G357" s="18"/>
      <c r="H357" s="47">
        <f aca="true" t="shared" si="189" ref="H357:O357">H358+H361+H363</f>
        <v>1300</v>
      </c>
      <c r="I357" s="47">
        <f t="shared" si="189"/>
        <v>0</v>
      </c>
      <c r="J357" s="47">
        <f t="shared" si="189"/>
        <v>1300</v>
      </c>
      <c r="K357" s="73">
        <f t="shared" si="189"/>
        <v>0</v>
      </c>
      <c r="L357" s="47">
        <f t="shared" si="189"/>
        <v>0</v>
      </c>
      <c r="M357" s="47">
        <f t="shared" si="189"/>
        <v>0</v>
      </c>
      <c r="N357" s="73">
        <f t="shared" si="189"/>
        <v>1300</v>
      </c>
      <c r="O357" s="73">
        <f t="shared" si="189"/>
        <v>0</v>
      </c>
      <c r="P357" s="73"/>
      <c r="Q357" s="73">
        <f>Q358+Q361+Q363</f>
        <v>0</v>
      </c>
      <c r="R357" s="47">
        <f>R358+R361+R363</f>
        <v>0</v>
      </c>
      <c r="S357" s="73">
        <f>S358+S361+S363</f>
        <v>1300</v>
      </c>
    </row>
    <row r="358" spans="1:19" ht="47.25">
      <c r="A358" s="19" t="s">
        <v>217</v>
      </c>
      <c r="B358" s="18"/>
      <c r="C358" s="47">
        <f>C360</f>
        <v>700</v>
      </c>
      <c r="D358" s="47">
        <f>D360</f>
        <v>0</v>
      </c>
      <c r="E358" s="47">
        <f>E360</f>
        <v>700</v>
      </c>
      <c r="F358" s="18" t="s">
        <v>255</v>
      </c>
      <c r="G358" s="18"/>
      <c r="H358" s="47">
        <f aca="true" t="shared" si="190" ref="H358:O358">H360</f>
        <v>700</v>
      </c>
      <c r="I358" s="47">
        <f t="shared" si="190"/>
        <v>0</v>
      </c>
      <c r="J358" s="47">
        <f t="shared" si="190"/>
        <v>700</v>
      </c>
      <c r="K358" s="73">
        <f t="shared" si="190"/>
        <v>0</v>
      </c>
      <c r="L358" s="47">
        <f t="shared" si="190"/>
        <v>0</v>
      </c>
      <c r="M358" s="47">
        <f t="shared" si="190"/>
        <v>0</v>
      </c>
      <c r="N358" s="73">
        <f t="shared" si="190"/>
        <v>700</v>
      </c>
      <c r="O358" s="73">
        <f t="shared" si="190"/>
        <v>0</v>
      </c>
      <c r="P358" s="73"/>
      <c r="Q358" s="73">
        <f>Q360</f>
        <v>0</v>
      </c>
      <c r="R358" s="47">
        <f>R360</f>
        <v>0</v>
      </c>
      <c r="S358" s="73">
        <f>S360+S359</f>
        <v>984.4</v>
      </c>
    </row>
    <row r="359" spans="1:19" ht="87" customHeight="1">
      <c r="A359" s="22" t="s">
        <v>14</v>
      </c>
      <c r="B359" s="20"/>
      <c r="C359" s="48"/>
      <c r="D359" s="48"/>
      <c r="E359" s="48"/>
      <c r="F359" s="20" t="s">
        <v>255</v>
      </c>
      <c r="G359" s="20" t="s">
        <v>15</v>
      </c>
      <c r="H359" s="48"/>
      <c r="I359" s="48"/>
      <c r="J359" s="48"/>
      <c r="K359" s="76"/>
      <c r="L359" s="48"/>
      <c r="M359" s="48"/>
      <c r="N359" s="76"/>
      <c r="O359" s="76"/>
      <c r="P359" s="76"/>
      <c r="Q359" s="76"/>
      <c r="R359" s="48"/>
      <c r="S359" s="76">
        <v>26</v>
      </c>
    </row>
    <row r="360" spans="1:19" ht="31.5">
      <c r="A360" s="22" t="s">
        <v>16</v>
      </c>
      <c r="B360" s="20" t="s">
        <v>17</v>
      </c>
      <c r="C360" s="48">
        <v>700</v>
      </c>
      <c r="D360" s="48"/>
      <c r="E360" s="48">
        <f>C360+D360</f>
        <v>700</v>
      </c>
      <c r="F360" s="20" t="s">
        <v>255</v>
      </c>
      <c r="G360" s="20" t="s">
        <v>17</v>
      </c>
      <c r="H360" s="48">
        <v>700</v>
      </c>
      <c r="I360" s="48"/>
      <c r="J360" s="48">
        <f>H360+I360</f>
        <v>700</v>
      </c>
      <c r="K360" s="76"/>
      <c r="L360" s="48"/>
      <c r="M360" s="48"/>
      <c r="N360" s="76">
        <f>J360+M360</f>
        <v>700</v>
      </c>
      <c r="O360" s="76"/>
      <c r="P360" s="76"/>
      <c r="Q360" s="76"/>
      <c r="R360" s="48"/>
      <c r="S360" s="76">
        <v>958.4</v>
      </c>
    </row>
    <row r="361" spans="1:19" ht="35.25" customHeight="1">
      <c r="A361" s="19" t="s">
        <v>219</v>
      </c>
      <c r="B361" s="18"/>
      <c r="C361" s="47">
        <f>C362</f>
        <v>300</v>
      </c>
      <c r="D361" s="47">
        <f>D362</f>
        <v>0</v>
      </c>
      <c r="E361" s="47">
        <f>E362</f>
        <v>300</v>
      </c>
      <c r="F361" s="18" t="s">
        <v>287</v>
      </c>
      <c r="G361" s="18"/>
      <c r="H361" s="47">
        <f aca="true" t="shared" si="191" ref="H361:O361">H362</f>
        <v>300</v>
      </c>
      <c r="I361" s="47">
        <f t="shared" si="191"/>
        <v>0</v>
      </c>
      <c r="J361" s="47">
        <f t="shared" si="191"/>
        <v>300</v>
      </c>
      <c r="K361" s="73">
        <f t="shared" si="191"/>
        <v>0</v>
      </c>
      <c r="L361" s="47">
        <f t="shared" si="191"/>
        <v>0</v>
      </c>
      <c r="M361" s="47">
        <f t="shared" si="191"/>
        <v>0</v>
      </c>
      <c r="N361" s="73">
        <f t="shared" si="191"/>
        <v>300</v>
      </c>
      <c r="O361" s="73">
        <f t="shared" si="191"/>
        <v>0</v>
      </c>
      <c r="P361" s="73"/>
      <c r="Q361" s="73">
        <f>Q362</f>
        <v>0</v>
      </c>
      <c r="R361" s="47">
        <f>R362</f>
        <v>0</v>
      </c>
      <c r="S361" s="73">
        <f>S362</f>
        <v>25</v>
      </c>
    </row>
    <row r="362" spans="1:19" ht="31.5">
      <c r="A362" s="22" t="s">
        <v>16</v>
      </c>
      <c r="B362" s="20" t="s">
        <v>17</v>
      </c>
      <c r="C362" s="48">
        <v>300</v>
      </c>
      <c r="D362" s="48"/>
      <c r="E362" s="48">
        <f>C362+D362</f>
        <v>300</v>
      </c>
      <c r="F362" s="20" t="s">
        <v>287</v>
      </c>
      <c r="G362" s="20" t="s">
        <v>17</v>
      </c>
      <c r="H362" s="48">
        <v>300</v>
      </c>
      <c r="I362" s="48"/>
      <c r="J362" s="48">
        <f>H362+I362</f>
        <v>300</v>
      </c>
      <c r="K362" s="76"/>
      <c r="L362" s="48"/>
      <c r="M362" s="48"/>
      <c r="N362" s="76">
        <f>J362+M362</f>
        <v>300</v>
      </c>
      <c r="O362" s="76"/>
      <c r="P362" s="76"/>
      <c r="Q362" s="76"/>
      <c r="R362" s="48"/>
      <c r="S362" s="76">
        <v>25</v>
      </c>
    </row>
    <row r="363" spans="1:19" ht="31.5">
      <c r="A363" s="19" t="s">
        <v>220</v>
      </c>
      <c r="B363" s="18"/>
      <c r="C363" s="47">
        <f>C364</f>
        <v>300</v>
      </c>
      <c r="D363" s="47">
        <f>D364</f>
        <v>0</v>
      </c>
      <c r="E363" s="47">
        <f>E364</f>
        <v>300</v>
      </c>
      <c r="F363" s="18" t="s">
        <v>288</v>
      </c>
      <c r="G363" s="18"/>
      <c r="H363" s="47">
        <f aca="true" t="shared" si="192" ref="H363:O363">H364</f>
        <v>300</v>
      </c>
      <c r="I363" s="47">
        <f t="shared" si="192"/>
        <v>0</v>
      </c>
      <c r="J363" s="47">
        <f t="shared" si="192"/>
        <v>300</v>
      </c>
      <c r="K363" s="73">
        <f t="shared" si="192"/>
        <v>0</v>
      </c>
      <c r="L363" s="47">
        <f t="shared" si="192"/>
        <v>0</v>
      </c>
      <c r="M363" s="47">
        <f t="shared" si="192"/>
        <v>0</v>
      </c>
      <c r="N363" s="73">
        <f t="shared" si="192"/>
        <v>300</v>
      </c>
      <c r="O363" s="73">
        <f t="shared" si="192"/>
        <v>0</v>
      </c>
      <c r="P363" s="73"/>
      <c r="Q363" s="73">
        <f>Q364</f>
        <v>0</v>
      </c>
      <c r="R363" s="47">
        <f>R364</f>
        <v>0</v>
      </c>
      <c r="S363" s="73">
        <f>S364</f>
        <v>290.6</v>
      </c>
    </row>
    <row r="364" spans="1:19" ht="30.75" customHeight="1">
      <c r="A364" s="22" t="s">
        <v>16</v>
      </c>
      <c r="B364" s="20" t="s">
        <v>17</v>
      </c>
      <c r="C364" s="48">
        <v>300</v>
      </c>
      <c r="D364" s="48"/>
      <c r="E364" s="48">
        <f>C364+D364</f>
        <v>300</v>
      </c>
      <c r="F364" s="20" t="s">
        <v>288</v>
      </c>
      <c r="G364" s="20" t="s">
        <v>17</v>
      </c>
      <c r="H364" s="48">
        <v>300</v>
      </c>
      <c r="I364" s="48"/>
      <c r="J364" s="48">
        <f>H364+I364</f>
        <v>300</v>
      </c>
      <c r="K364" s="76"/>
      <c r="L364" s="48"/>
      <c r="M364" s="48"/>
      <c r="N364" s="76">
        <f>J364+M364</f>
        <v>300</v>
      </c>
      <c r="O364" s="76"/>
      <c r="P364" s="76"/>
      <c r="Q364" s="76"/>
      <c r="R364" s="48"/>
      <c r="S364" s="76">
        <v>290.6</v>
      </c>
    </row>
    <row r="365" spans="1:19" ht="123" customHeight="1">
      <c r="A365" s="19" t="s">
        <v>411</v>
      </c>
      <c r="B365" s="18"/>
      <c r="C365" s="47"/>
      <c r="D365" s="47"/>
      <c r="E365" s="47"/>
      <c r="F365" s="18" t="s">
        <v>413</v>
      </c>
      <c r="G365" s="18"/>
      <c r="H365" s="47"/>
      <c r="I365" s="47"/>
      <c r="J365" s="47"/>
      <c r="K365" s="73"/>
      <c r="L365" s="47"/>
      <c r="M365" s="47"/>
      <c r="N365" s="73"/>
      <c r="O365" s="73"/>
      <c r="P365" s="73"/>
      <c r="Q365" s="73"/>
      <c r="R365" s="47">
        <f>R366</f>
        <v>2215.73</v>
      </c>
      <c r="S365" s="73">
        <f>S366</f>
        <v>2215.73</v>
      </c>
    </row>
    <row r="366" spans="1:19" ht="62.25" customHeight="1">
      <c r="A366" s="13" t="s">
        <v>412</v>
      </c>
      <c r="B366" s="14"/>
      <c r="C366" s="43"/>
      <c r="D366" s="43"/>
      <c r="E366" s="43"/>
      <c r="F366" s="14" t="s">
        <v>414</v>
      </c>
      <c r="G366" s="14"/>
      <c r="H366" s="43"/>
      <c r="I366" s="43"/>
      <c r="J366" s="43"/>
      <c r="K366" s="69"/>
      <c r="L366" s="43"/>
      <c r="M366" s="43"/>
      <c r="N366" s="69"/>
      <c r="O366" s="104"/>
      <c r="P366" s="104"/>
      <c r="Q366" s="104"/>
      <c r="R366" s="105">
        <f>R367</f>
        <v>2215.73</v>
      </c>
      <c r="S366" s="73">
        <f>S367</f>
        <v>2215.73</v>
      </c>
    </row>
    <row r="367" spans="1:19" ht="30.75" customHeight="1">
      <c r="A367" s="4" t="s">
        <v>16</v>
      </c>
      <c r="B367" s="9"/>
      <c r="C367" s="42"/>
      <c r="D367" s="42"/>
      <c r="E367" s="42"/>
      <c r="F367" s="5" t="s">
        <v>414</v>
      </c>
      <c r="G367" s="5" t="s">
        <v>17</v>
      </c>
      <c r="H367" s="44"/>
      <c r="I367" s="44"/>
      <c r="J367" s="44"/>
      <c r="K367" s="70"/>
      <c r="L367" s="44"/>
      <c r="M367" s="44"/>
      <c r="N367" s="70"/>
      <c r="O367" s="106"/>
      <c r="P367" s="106"/>
      <c r="Q367" s="106"/>
      <c r="R367" s="44">
        <v>2215.73</v>
      </c>
      <c r="S367" s="76">
        <v>2215.73</v>
      </c>
    </row>
    <row r="368" spans="1:19" ht="69" customHeight="1">
      <c r="A368" s="13" t="s">
        <v>437</v>
      </c>
      <c r="B368" s="14"/>
      <c r="C368" s="43"/>
      <c r="D368" s="43"/>
      <c r="E368" s="43"/>
      <c r="F368" s="14" t="s">
        <v>439</v>
      </c>
      <c r="G368" s="14"/>
      <c r="H368" s="43"/>
      <c r="I368" s="43"/>
      <c r="J368" s="43"/>
      <c r="K368" s="69"/>
      <c r="L368" s="43"/>
      <c r="M368" s="43"/>
      <c r="N368" s="69"/>
      <c r="O368" s="104"/>
      <c r="P368" s="104"/>
      <c r="Q368" s="104"/>
      <c r="R368" s="43"/>
      <c r="S368" s="73">
        <f>S369</f>
        <v>297.43</v>
      </c>
    </row>
    <row r="369" spans="1:19" ht="82.5" customHeight="1">
      <c r="A369" s="13" t="s">
        <v>438</v>
      </c>
      <c r="B369" s="14"/>
      <c r="C369" s="43"/>
      <c r="D369" s="43"/>
      <c r="E369" s="43"/>
      <c r="F369" s="14" t="s">
        <v>439</v>
      </c>
      <c r="G369" s="14"/>
      <c r="H369" s="43"/>
      <c r="I369" s="43"/>
      <c r="J369" s="43"/>
      <c r="K369" s="69"/>
      <c r="L369" s="43"/>
      <c r="M369" s="43"/>
      <c r="N369" s="69"/>
      <c r="O369" s="104"/>
      <c r="P369" s="104"/>
      <c r="Q369" s="104"/>
      <c r="R369" s="43"/>
      <c r="S369" s="73">
        <f>S370</f>
        <v>297.43</v>
      </c>
    </row>
    <row r="370" spans="1:19" ht="37.5" customHeight="1">
      <c r="A370" s="4" t="s">
        <v>16</v>
      </c>
      <c r="B370" s="9"/>
      <c r="C370" s="42"/>
      <c r="D370" s="42"/>
      <c r="E370" s="42"/>
      <c r="F370" s="5" t="s">
        <v>439</v>
      </c>
      <c r="G370" s="5" t="s">
        <v>17</v>
      </c>
      <c r="H370" s="44"/>
      <c r="I370" s="44"/>
      <c r="J370" s="44"/>
      <c r="K370" s="70"/>
      <c r="L370" s="44"/>
      <c r="M370" s="44"/>
      <c r="N370" s="70"/>
      <c r="O370" s="106"/>
      <c r="P370" s="106"/>
      <c r="Q370" s="106"/>
      <c r="R370" s="44"/>
      <c r="S370" s="76">
        <v>297.43</v>
      </c>
    </row>
    <row r="371" spans="1:19" s="34" customFormat="1" ht="63" customHeight="1">
      <c r="A371" s="15" t="s">
        <v>221</v>
      </c>
      <c r="B371" s="16"/>
      <c r="C371" s="46">
        <f aca="true" t="shared" si="193" ref="C371:E373">C372</f>
        <v>250</v>
      </c>
      <c r="D371" s="46">
        <f t="shared" si="193"/>
        <v>0</v>
      </c>
      <c r="E371" s="46">
        <f t="shared" si="193"/>
        <v>250</v>
      </c>
      <c r="F371" s="16" t="s">
        <v>256</v>
      </c>
      <c r="G371" s="16"/>
      <c r="H371" s="46">
        <f aca="true" t="shared" si="194" ref="H371:O373">H372</f>
        <v>250</v>
      </c>
      <c r="I371" s="46">
        <f t="shared" si="194"/>
        <v>0</v>
      </c>
      <c r="J371" s="46">
        <f t="shared" si="194"/>
        <v>250</v>
      </c>
      <c r="K371" s="71">
        <f t="shared" si="194"/>
        <v>0</v>
      </c>
      <c r="L371" s="46">
        <f t="shared" si="194"/>
        <v>0</v>
      </c>
      <c r="M371" s="46">
        <f t="shared" si="194"/>
        <v>0</v>
      </c>
      <c r="N371" s="71">
        <f t="shared" si="194"/>
        <v>250</v>
      </c>
      <c r="O371" s="71">
        <f t="shared" si="194"/>
        <v>0</v>
      </c>
      <c r="P371" s="71"/>
      <c r="Q371" s="71">
        <f aca="true" t="shared" si="195" ref="Q371:S373">Q372</f>
        <v>0</v>
      </c>
      <c r="R371" s="46">
        <f t="shared" si="195"/>
        <v>0</v>
      </c>
      <c r="S371" s="71">
        <f>S372</f>
        <v>250</v>
      </c>
    </row>
    <row r="372" spans="1:19" ht="63">
      <c r="A372" s="19" t="s">
        <v>222</v>
      </c>
      <c r="B372" s="20"/>
      <c r="C372" s="48">
        <f t="shared" si="193"/>
        <v>250</v>
      </c>
      <c r="D372" s="48">
        <f t="shared" si="193"/>
        <v>0</v>
      </c>
      <c r="E372" s="48">
        <f t="shared" si="193"/>
        <v>250</v>
      </c>
      <c r="F372" s="20" t="s">
        <v>257</v>
      </c>
      <c r="G372" s="20"/>
      <c r="H372" s="48">
        <f t="shared" si="194"/>
        <v>250</v>
      </c>
      <c r="I372" s="48">
        <f t="shared" si="194"/>
        <v>0</v>
      </c>
      <c r="J372" s="48">
        <f t="shared" si="194"/>
        <v>250</v>
      </c>
      <c r="K372" s="76">
        <f t="shared" si="194"/>
        <v>0</v>
      </c>
      <c r="L372" s="48">
        <f t="shared" si="194"/>
        <v>0</v>
      </c>
      <c r="M372" s="48">
        <f t="shared" si="194"/>
        <v>0</v>
      </c>
      <c r="N372" s="76">
        <f t="shared" si="194"/>
        <v>250</v>
      </c>
      <c r="O372" s="76">
        <f t="shared" si="194"/>
        <v>0</v>
      </c>
      <c r="P372" s="76"/>
      <c r="Q372" s="76">
        <f t="shared" si="195"/>
        <v>0</v>
      </c>
      <c r="R372" s="48">
        <f t="shared" si="195"/>
        <v>0</v>
      </c>
      <c r="S372" s="76">
        <f t="shared" si="195"/>
        <v>250</v>
      </c>
    </row>
    <row r="373" spans="1:19" ht="30.75" customHeight="1">
      <c r="A373" s="22" t="s">
        <v>312</v>
      </c>
      <c r="B373" s="20"/>
      <c r="C373" s="48">
        <f t="shared" si="193"/>
        <v>250</v>
      </c>
      <c r="D373" s="48">
        <f t="shared" si="193"/>
        <v>0</v>
      </c>
      <c r="E373" s="48">
        <f t="shared" si="193"/>
        <v>250</v>
      </c>
      <c r="F373" s="20" t="s">
        <v>258</v>
      </c>
      <c r="G373" s="20"/>
      <c r="H373" s="48">
        <f t="shared" si="194"/>
        <v>250</v>
      </c>
      <c r="I373" s="48">
        <f t="shared" si="194"/>
        <v>0</v>
      </c>
      <c r="J373" s="48">
        <f t="shared" si="194"/>
        <v>250</v>
      </c>
      <c r="K373" s="76">
        <f t="shared" si="194"/>
        <v>0</v>
      </c>
      <c r="L373" s="48">
        <f t="shared" si="194"/>
        <v>0</v>
      </c>
      <c r="M373" s="48">
        <f t="shared" si="194"/>
        <v>0</v>
      </c>
      <c r="N373" s="76">
        <f t="shared" si="194"/>
        <v>250</v>
      </c>
      <c r="O373" s="76">
        <f t="shared" si="194"/>
        <v>0</v>
      </c>
      <c r="P373" s="76"/>
      <c r="Q373" s="76">
        <f t="shared" si="195"/>
        <v>0</v>
      </c>
      <c r="R373" s="48">
        <f t="shared" si="195"/>
        <v>0</v>
      </c>
      <c r="S373" s="76">
        <f t="shared" si="195"/>
        <v>250</v>
      </c>
    </row>
    <row r="374" spans="1:19" ht="31.5">
      <c r="A374" s="22" t="s">
        <v>16</v>
      </c>
      <c r="B374" s="20" t="s">
        <v>17</v>
      </c>
      <c r="C374" s="48">
        <v>250</v>
      </c>
      <c r="D374" s="48"/>
      <c r="E374" s="48">
        <f>C374+D374</f>
        <v>250</v>
      </c>
      <c r="F374" s="20" t="s">
        <v>258</v>
      </c>
      <c r="G374" s="20" t="s">
        <v>17</v>
      </c>
      <c r="H374" s="48">
        <v>250</v>
      </c>
      <c r="I374" s="48"/>
      <c r="J374" s="48">
        <f>H374+I374</f>
        <v>250</v>
      </c>
      <c r="K374" s="76"/>
      <c r="L374" s="48"/>
      <c r="M374" s="48"/>
      <c r="N374" s="76">
        <f>J374+M374</f>
        <v>250</v>
      </c>
      <c r="O374" s="76"/>
      <c r="P374" s="76"/>
      <c r="Q374" s="76"/>
      <c r="R374" s="48"/>
      <c r="S374" s="76">
        <v>250</v>
      </c>
    </row>
    <row r="375" spans="1:19" ht="26.25" customHeight="1">
      <c r="A375" s="30" t="s">
        <v>247</v>
      </c>
      <c r="B375" s="31"/>
      <c r="C375" s="40">
        <f>C376+C379+C381</f>
        <v>35271.880000000005</v>
      </c>
      <c r="D375" s="40">
        <f>D376+D379+D381</f>
        <v>112197.34</v>
      </c>
      <c r="E375" s="40">
        <f>E376+E379+E381</f>
        <v>147469.22</v>
      </c>
      <c r="F375" s="31" t="s">
        <v>52</v>
      </c>
      <c r="G375" s="31"/>
      <c r="H375" s="40">
        <f aca="true" t="shared" si="196" ref="H375:S375">H376+H379+H381</f>
        <v>35271.880000000005</v>
      </c>
      <c r="I375" s="40">
        <f t="shared" si="196"/>
        <v>112197.34</v>
      </c>
      <c r="J375" s="40">
        <f t="shared" si="196"/>
        <v>147469.22</v>
      </c>
      <c r="K375" s="66">
        <f t="shared" si="196"/>
        <v>-7964.59</v>
      </c>
      <c r="L375" s="40">
        <f t="shared" si="196"/>
        <v>1000</v>
      </c>
      <c r="M375" s="40">
        <f t="shared" si="196"/>
        <v>10390.05</v>
      </c>
      <c r="N375" s="66">
        <f t="shared" si="196"/>
        <v>150894.68</v>
      </c>
      <c r="O375" s="98">
        <f t="shared" si="196"/>
        <v>670.2599999999984</v>
      </c>
      <c r="P375" s="98">
        <f t="shared" si="196"/>
        <v>-109.6</v>
      </c>
      <c r="Q375" s="98">
        <f t="shared" si="196"/>
        <v>0</v>
      </c>
      <c r="R375" s="99">
        <f t="shared" si="196"/>
        <v>10000</v>
      </c>
      <c r="S375" s="134">
        <f t="shared" si="196"/>
        <v>68134.3</v>
      </c>
    </row>
    <row r="376" spans="1:19" ht="18" customHeight="1">
      <c r="A376" s="11" t="s">
        <v>47</v>
      </c>
      <c r="B376" s="9"/>
      <c r="C376" s="42">
        <f aca="true" t="shared" si="197" ref="C376:E377">C377</f>
        <v>5000</v>
      </c>
      <c r="D376" s="42">
        <f t="shared" si="197"/>
        <v>0</v>
      </c>
      <c r="E376" s="42">
        <f t="shared" si="197"/>
        <v>5000</v>
      </c>
      <c r="F376" s="9" t="s">
        <v>289</v>
      </c>
      <c r="G376" s="9"/>
      <c r="H376" s="42">
        <f aca="true" t="shared" si="198" ref="H376:O377">H377</f>
        <v>5000</v>
      </c>
      <c r="I376" s="42">
        <f t="shared" si="198"/>
        <v>0</v>
      </c>
      <c r="J376" s="42">
        <f t="shared" si="198"/>
        <v>5000</v>
      </c>
      <c r="K376" s="68">
        <f t="shared" si="198"/>
        <v>0</v>
      </c>
      <c r="L376" s="42">
        <f t="shared" si="198"/>
        <v>0</v>
      </c>
      <c r="M376" s="42">
        <f t="shared" si="198"/>
        <v>0</v>
      </c>
      <c r="N376" s="68">
        <f t="shared" si="198"/>
        <v>5000</v>
      </c>
      <c r="O376" s="102">
        <f t="shared" si="198"/>
        <v>0</v>
      </c>
      <c r="P376" s="102"/>
      <c r="Q376" s="102">
        <f aca="true" t="shared" si="199" ref="Q376:S377">Q377</f>
        <v>0</v>
      </c>
      <c r="R376" s="103">
        <f t="shared" si="199"/>
        <v>2000</v>
      </c>
      <c r="S376" s="75">
        <f t="shared" si="199"/>
        <v>6200</v>
      </c>
    </row>
    <row r="377" spans="1:19" ht="37.5" customHeight="1">
      <c r="A377" s="11" t="s">
        <v>8</v>
      </c>
      <c r="B377" s="9"/>
      <c r="C377" s="42">
        <f t="shared" si="197"/>
        <v>5000</v>
      </c>
      <c r="D377" s="42">
        <f t="shared" si="197"/>
        <v>0</v>
      </c>
      <c r="E377" s="42">
        <f t="shared" si="197"/>
        <v>5000</v>
      </c>
      <c r="F377" s="9" t="s">
        <v>290</v>
      </c>
      <c r="G377" s="9"/>
      <c r="H377" s="42">
        <f t="shared" si="198"/>
        <v>5000</v>
      </c>
      <c r="I377" s="42">
        <f t="shared" si="198"/>
        <v>0</v>
      </c>
      <c r="J377" s="42">
        <f t="shared" si="198"/>
        <v>5000</v>
      </c>
      <c r="K377" s="68">
        <f t="shared" si="198"/>
        <v>0</v>
      </c>
      <c r="L377" s="42">
        <f t="shared" si="198"/>
        <v>0</v>
      </c>
      <c r="M377" s="42">
        <f t="shared" si="198"/>
        <v>0</v>
      </c>
      <c r="N377" s="68">
        <f t="shared" si="198"/>
        <v>5000</v>
      </c>
      <c r="O377" s="102">
        <f t="shared" si="198"/>
        <v>0</v>
      </c>
      <c r="P377" s="102"/>
      <c r="Q377" s="102">
        <f t="shared" si="199"/>
        <v>0</v>
      </c>
      <c r="R377" s="103">
        <f t="shared" si="199"/>
        <v>2000</v>
      </c>
      <c r="S377" s="75">
        <f t="shared" si="199"/>
        <v>6200</v>
      </c>
    </row>
    <row r="378" spans="1:19" ht="15.75">
      <c r="A378" s="6" t="s">
        <v>58</v>
      </c>
      <c r="B378" s="5" t="s">
        <v>19</v>
      </c>
      <c r="C378" s="44">
        <v>5000</v>
      </c>
      <c r="D378" s="44"/>
      <c r="E378" s="44">
        <f>C378+D378</f>
        <v>5000</v>
      </c>
      <c r="F378" s="5" t="s">
        <v>290</v>
      </c>
      <c r="G378" s="5" t="s">
        <v>19</v>
      </c>
      <c r="H378" s="44">
        <v>5000</v>
      </c>
      <c r="I378" s="44"/>
      <c r="J378" s="44">
        <f>H378+I378</f>
        <v>5000</v>
      </c>
      <c r="K378" s="70"/>
      <c r="L378" s="44"/>
      <c r="M378" s="44"/>
      <c r="N378" s="70">
        <f>J378+M378</f>
        <v>5000</v>
      </c>
      <c r="O378" s="106"/>
      <c r="P378" s="106"/>
      <c r="Q378" s="106"/>
      <c r="R378" s="107">
        <v>2000</v>
      </c>
      <c r="S378" s="76">
        <v>6200</v>
      </c>
    </row>
    <row r="379" spans="1:19" ht="47.25">
      <c r="A379" s="10" t="s">
        <v>248</v>
      </c>
      <c r="B379" s="9"/>
      <c r="C379" s="42">
        <f>C380</f>
        <v>3500</v>
      </c>
      <c r="D379" s="42">
        <f>D380</f>
        <v>0</v>
      </c>
      <c r="E379" s="42">
        <f>E380</f>
        <v>3500</v>
      </c>
      <c r="F379" s="9" t="s">
        <v>249</v>
      </c>
      <c r="G379" s="9"/>
      <c r="H379" s="42">
        <f aca="true" t="shared" si="200" ref="H379:O379">H380</f>
        <v>3500</v>
      </c>
      <c r="I379" s="42">
        <f t="shared" si="200"/>
        <v>0</v>
      </c>
      <c r="J379" s="42">
        <f t="shared" si="200"/>
        <v>3500</v>
      </c>
      <c r="K379" s="68">
        <f t="shared" si="200"/>
        <v>0</v>
      </c>
      <c r="L379" s="42">
        <f t="shared" si="200"/>
        <v>0</v>
      </c>
      <c r="M379" s="42">
        <f t="shared" si="200"/>
        <v>0</v>
      </c>
      <c r="N379" s="68">
        <f t="shared" si="200"/>
        <v>3500</v>
      </c>
      <c r="O379" s="102">
        <f t="shared" si="200"/>
        <v>0</v>
      </c>
      <c r="P379" s="102"/>
      <c r="Q379" s="102">
        <f>Q380</f>
        <v>0</v>
      </c>
      <c r="R379" s="103">
        <f>R380</f>
        <v>8000</v>
      </c>
      <c r="S379" s="75">
        <f>S380</f>
        <v>8500</v>
      </c>
    </row>
    <row r="380" spans="1:19" ht="15.75">
      <c r="A380" s="4" t="s">
        <v>58</v>
      </c>
      <c r="B380" s="5" t="s">
        <v>19</v>
      </c>
      <c r="C380" s="44">
        <v>3500</v>
      </c>
      <c r="D380" s="44"/>
      <c r="E380" s="44">
        <f>C380+D380</f>
        <v>3500</v>
      </c>
      <c r="F380" s="5" t="s">
        <v>249</v>
      </c>
      <c r="G380" s="5" t="s">
        <v>19</v>
      </c>
      <c r="H380" s="44">
        <v>3500</v>
      </c>
      <c r="I380" s="44"/>
      <c r="J380" s="44">
        <f>H380+I380</f>
        <v>3500</v>
      </c>
      <c r="K380" s="70"/>
      <c r="L380" s="44"/>
      <c r="M380" s="44"/>
      <c r="N380" s="70">
        <f>J380+M380</f>
        <v>3500</v>
      </c>
      <c r="O380" s="106"/>
      <c r="P380" s="106"/>
      <c r="Q380" s="106"/>
      <c r="R380" s="107">
        <f>3946.97+4053.03</f>
        <v>8000</v>
      </c>
      <c r="S380" s="76">
        <v>8500</v>
      </c>
    </row>
    <row r="381" spans="1:19" ht="57.75" customHeight="1">
      <c r="A381" s="10" t="s">
        <v>49</v>
      </c>
      <c r="B381" s="9"/>
      <c r="C381" s="42">
        <f>C382</f>
        <v>26771.88</v>
      </c>
      <c r="D381" s="42">
        <f>D382</f>
        <v>112197.34</v>
      </c>
      <c r="E381" s="42">
        <f>E382</f>
        <v>138969.22</v>
      </c>
      <c r="F381" s="9" t="s">
        <v>250</v>
      </c>
      <c r="G381" s="9"/>
      <c r="H381" s="42">
        <f aca="true" t="shared" si="201" ref="H381:S381">H382</f>
        <v>26771.88</v>
      </c>
      <c r="I381" s="42">
        <f t="shared" si="201"/>
        <v>112197.34</v>
      </c>
      <c r="J381" s="42">
        <f t="shared" si="201"/>
        <v>138969.22</v>
      </c>
      <c r="K381" s="68">
        <f t="shared" si="201"/>
        <v>-7964.59</v>
      </c>
      <c r="L381" s="42">
        <f t="shared" si="201"/>
        <v>1000</v>
      </c>
      <c r="M381" s="42">
        <f t="shared" si="201"/>
        <v>10390.05</v>
      </c>
      <c r="N381" s="68">
        <f t="shared" si="201"/>
        <v>142394.68</v>
      </c>
      <c r="O381" s="102">
        <f t="shared" si="201"/>
        <v>670.2599999999984</v>
      </c>
      <c r="P381" s="102">
        <f t="shared" si="201"/>
        <v>-109.6</v>
      </c>
      <c r="Q381" s="102">
        <f t="shared" si="201"/>
        <v>0</v>
      </c>
      <c r="R381" s="103">
        <f t="shared" si="201"/>
        <v>0</v>
      </c>
      <c r="S381" s="75">
        <f t="shared" si="201"/>
        <v>53434.3</v>
      </c>
    </row>
    <row r="382" spans="1:19" ht="46.5" customHeight="1">
      <c r="A382" s="4" t="s">
        <v>146</v>
      </c>
      <c r="B382" s="5" t="s">
        <v>48</v>
      </c>
      <c r="C382" s="44">
        <f>25751.88+1020</f>
        <v>26771.88</v>
      </c>
      <c r="D382" s="44">
        <f>110197.34+2000</f>
        <v>112197.34</v>
      </c>
      <c r="E382" s="44">
        <f>C382+D382</f>
        <v>138969.22</v>
      </c>
      <c r="F382" s="5" t="s">
        <v>250</v>
      </c>
      <c r="G382" s="5" t="s">
        <v>48</v>
      </c>
      <c r="H382" s="44">
        <f>25751.88+1020</f>
        <v>26771.88</v>
      </c>
      <c r="I382" s="44">
        <f>110197.34+2000</f>
        <v>112197.34</v>
      </c>
      <c r="J382" s="44">
        <f>H382+I382</f>
        <v>138969.22</v>
      </c>
      <c r="K382" s="70">
        <v>-7964.59</v>
      </c>
      <c r="L382" s="44">
        <v>1000</v>
      </c>
      <c r="M382" s="44">
        <f>10390.16-0.11</f>
        <v>10390.05</v>
      </c>
      <c r="N382" s="70">
        <f>J382+M382+K382+L382</f>
        <v>142394.68</v>
      </c>
      <c r="O382" s="106">
        <f>-30842.34+31512.6</f>
        <v>670.2599999999984</v>
      </c>
      <c r="P382" s="106">
        <v>-109.6</v>
      </c>
      <c r="Q382" s="106"/>
      <c r="R382" s="107"/>
      <c r="S382" s="76">
        <v>53434.3</v>
      </c>
    </row>
    <row r="383" spans="1:19" s="35" customFormat="1" ht="18.75">
      <c r="A383" s="37" t="s">
        <v>3</v>
      </c>
      <c r="B383" s="38"/>
      <c r="C383" s="39" t="e">
        <f>C13+C45+C97+C165+C195+C264+C302+C330+C342+C352+C375</f>
        <v>#REF!</v>
      </c>
      <c r="D383" s="39" t="e">
        <f>D13+D45+D97+D165+D195+D264+D302+D330+D342+D352+D375</f>
        <v>#REF!</v>
      </c>
      <c r="E383" s="39" t="e">
        <f>E13+E45+E97+E165+E195+E264+E302+E330+E342+E352+E375</f>
        <v>#REF!</v>
      </c>
      <c r="F383" s="38"/>
      <c r="G383" s="38"/>
      <c r="H383" s="39" t="e">
        <f aca="true" t="shared" si="202" ref="H383:S383">H13+H45+H97+H165+H195+H264+H302+H330+H342+H352+H375</f>
        <v>#REF!</v>
      </c>
      <c r="I383" s="39" t="e">
        <f t="shared" si="202"/>
        <v>#REF!</v>
      </c>
      <c r="J383" s="39" t="e">
        <f t="shared" si="202"/>
        <v>#REF!</v>
      </c>
      <c r="K383" s="82" t="e">
        <f t="shared" si="202"/>
        <v>#REF!</v>
      </c>
      <c r="L383" s="39" t="e">
        <f t="shared" si="202"/>
        <v>#REF!</v>
      </c>
      <c r="M383" s="39" t="e">
        <f t="shared" si="202"/>
        <v>#REF!</v>
      </c>
      <c r="N383" s="82" t="e">
        <f t="shared" si="202"/>
        <v>#REF!</v>
      </c>
      <c r="O383" s="118" t="e">
        <f t="shared" si="202"/>
        <v>#REF!</v>
      </c>
      <c r="P383" s="118" t="e">
        <f t="shared" si="202"/>
        <v>#REF!</v>
      </c>
      <c r="Q383" s="118" t="e">
        <f t="shared" si="202"/>
        <v>#REF!</v>
      </c>
      <c r="R383" s="119" t="e">
        <f t="shared" si="202"/>
        <v>#REF!</v>
      </c>
      <c r="S383" s="137">
        <f t="shared" si="202"/>
        <v>1688537.6400000001</v>
      </c>
    </row>
    <row r="387" ht="12.75">
      <c r="N387" s="63" t="e">
        <f>N383+O383+P383+Q383+R383</f>
        <v>#REF!</v>
      </c>
    </row>
  </sheetData>
  <sheetProtection/>
  <autoFilter ref="A11:S383"/>
  <mergeCells count="9">
    <mergeCell ref="B1:S1"/>
    <mergeCell ref="B2:S7"/>
    <mergeCell ref="A9:S9"/>
    <mergeCell ref="G10:H10"/>
    <mergeCell ref="F11:F12"/>
    <mergeCell ref="G11:G12"/>
    <mergeCell ref="A11:A12"/>
    <mergeCell ref="B11:B12"/>
    <mergeCell ref="B10:C10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2019-08-26T07:24:07Z</cp:lastPrinted>
  <dcterms:created xsi:type="dcterms:W3CDTF">1996-10-08T23:32:33Z</dcterms:created>
  <dcterms:modified xsi:type="dcterms:W3CDTF">2019-12-30T08:57:21Z</dcterms:modified>
  <cp:category/>
  <cp:version/>
  <cp:contentType/>
  <cp:contentStatus/>
</cp:coreProperties>
</file>